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showInkAnnotation="0" updateLinks="never" codeName="ThisWorkbook"/>
  <mc:AlternateContent xmlns:mc="http://schemas.openxmlformats.org/markup-compatibility/2006">
    <mc:Choice Requires="x15">
      <x15ac:absPath xmlns:x15ac="http://schemas.microsoft.com/office/spreadsheetml/2010/11/ac" url="\\fs01\Smartwires-QA\Smart Wires Work Streams\FMECA\3. SmartValve 1.04\10-1800\3. PCBAs\iiSC FMECA\Rev 5\"/>
    </mc:Choice>
  </mc:AlternateContent>
  <xr:revisionPtr revIDLastSave="0" documentId="13_ncr:1_{09C1291C-AC6D-403A-BAF7-A6A8241705EE}" xr6:coauthVersionLast="36" xr6:coauthVersionMax="47" xr10:uidLastSave="{00000000-0000-0000-0000-000000000000}"/>
  <bookViews>
    <workbookView xWindow="0" yWindow="0" windowWidth="25875" windowHeight="9900" tabRatio="715" firstSheet="1" activeTab="9" xr2:uid="{00000000-000D-0000-FFFF-FFFF00000000}"/>
  </bookViews>
  <sheets>
    <sheet name="Title" sheetId="26" r:id="rId1"/>
    <sheet name="Revision History" sheetId="22" r:id="rId2"/>
    <sheet name="Definitions-Terms" sheetId="27" r:id="rId3"/>
    <sheet name="Design Tracebility" sheetId="33" r:id="rId4"/>
    <sheet name="Scores " sheetId="24" r:id="rId5"/>
    <sheet name="S-O-D Definitions" sheetId="7" r:id="rId6"/>
    <sheet name="Bypass - Architecture" sheetId="34" r:id="rId7"/>
    <sheet name="MVAr - Architecture" sheetId="32" r:id="rId8"/>
    <sheet name="Functional Block Diagram" sheetId="30" r:id="rId9"/>
    <sheet name="DFMECA" sheetId="28" r:id="rId10"/>
    <sheet name="Data Validation" sheetId="29" state="hidden" r:id="rId11"/>
  </sheets>
  <externalReferences>
    <externalReference r:id="rId12"/>
    <externalReference r:id="rId13"/>
  </externalReferences>
  <definedNames>
    <definedName name="_xlnm._FilterDatabase" localSheetId="9" hidden="1">DFMECA!$A$2:$AH$2187</definedName>
    <definedName name="_polarion_4" localSheetId="6">OFFSET(_polarion_options_start,MATCH(CONCATENATE('Bypass - Architecture'!_polarion_type,":","PRD-Section"),_polarion_options_types,0),1,COUNTIF(_polarion_options_types,CONCATENATE('Bypass - Architecture'!_polarion_type,":","PRD-Section")),1)</definedName>
    <definedName name="_polarion_4" localSheetId="7">OFFSET(_polarion_options_start,MATCH(CONCATENATE('MVAr - Architecture'!_polarion_type,":","PRD-Section"),_polarion_options_types,0),1,COUNTIF(_polarion_options_types,CONCATENATE('MVAr - Architecture'!_polarion_type,":","PRD-Section")),1)</definedName>
    <definedName name="_polarion_4" localSheetId="4">OFFSET(_polarion_options_start,MATCH(CONCATENATE('Scores '!_polarion_type,":","PRD-Section"),_polarion_options_types,0),1,COUNTIF(_polarion_options_types,CONCATENATE('Scores '!_polarion_type,":","PRD-Section")),1)</definedName>
    <definedName name="_polarion_4" localSheetId="0">OFFSET(_polarion_options_start,MATCH(CONCATENATE(Title!_polarion_type,":","PRD-Section"),_polarion_options_types,0),1,COUNTIF(_polarion_options_types,CONCATENATE(Title!_polarion_type,":","PRD-Section")),1)</definedName>
    <definedName name="_polarion_4">OFFSET(_polarion_options_start,MATCH(CONCATENATE(_polarion_type,":","PRD-Section"),_polarion_options_types,0),1,COUNTIF(_polarion_options_types,CONCATENATE(_polarion_type,":","PRD-Section")),1)</definedName>
    <definedName name="_polarion_info" localSheetId="6">#REF!</definedName>
    <definedName name="_polarion_info" localSheetId="7">#REF!</definedName>
    <definedName name="_polarion_info" localSheetId="4">#REF!</definedName>
    <definedName name="_polarion_info" localSheetId="0">#REF!</definedName>
    <definedName name="_polarion_info">#REF!</definedName>
    <definedName name="_polarion_options_start">[1]!_polarion_options[[#Headers],[Type]]</definedName>
    <definedName name="_polarion_options_types">[1]!_polarion_options[Type]</definedName>
    <definedName name="_polarion_project" localSheetId="6">IF(ISBLANK('Bypass - Architecture'!_polarion_info),"PrimaryProtectionSystem",LEFT('Bypass - Architecture'!_polarion_info,SEARCH("/",'Bypass - Architecture'!_polarion_info,1)-1))</definedName>
    <definedName name="_polarion_project" localSheetId="7">IF(ISBLANK('MVAr - Architecture'!_polarion_info),"PrimaryProtectionSystem",LEFT('MVAr - Architecture'!_polarion_info,SEARCH("/",'MVAr - Architecture'!_polarion_info,1)-1))</definedName>
    <definedName name="_polarion_project" localSheetId="4">IF(ISBLANK('Scores '!_polarion_info),"PrimaryProtectionSystem",LEFT('Scores '!_polarion_info,SEARCH("/",'Scores '!_polarion_info,1)-1))</definedName>
    <definedName name="_polarion_project" localSheetId="0">IF(ISBLANK(Title!_polarion_info),"PrimaryProtectionSystem",LEFT(Title!_polarion_info,SEARCH("/",Title!_polarion_info,1)-1))</definedName>
    <definedName name="_polarion_project">IF(ISBLANK(_polarion_info),"PrimaryProtectionSystem",LEFT(_polarion_info,SEARCH("/",_polarion_info,1)-1))</definedName>
    <definedName name="_polarion_type" localSheetId="6">CONCATENATE('Bypass - Architecture'!_polarion_project,"/",IF(ISBLANK(#REF!),"requirement",#REF!))</definedName>
    <definedName name="_polarion_type" localSheetId="7">CONCATENATE('MVAr - Architecture'!_polarion_project,"/",IF(ISBLANK(#REF!),"requirement",#REF!))</definedName>
    <definedName name="_polarion_type" localSheetId="4">CONCATENATE('Scores '!_polarion_project,"/",IF(ISBLANK(#REF!),"requirement",#REF!))</definedName>
    <definedName name="_polarion_type" localSheetId="0">CONCATENATE(Title!_polarion_project,"/",IF(ISBLANK(#REF!),"requirement",#REF!))</definedName>
    <definedName name="_polarion_type">CONCATENATE(_polarion_project,"/",IF(ISBLANK(#REF!),"requirement",#REF!))</definedName>
    <definedName name="a">OFFSET(_polarion_options_start,MATCH(CONCATENATE(_polarion_type,":","PRD-Section"),_polarion_options_types,0),1,COUNTIF(_polarion_options_types,CONCATENATE(_polarion_type,":","PRD-Section")),1)</definedName>
    <definedName name="abc" localSheetId="6">#N/A</definedName>
    <definedName name="abc">OFFSET(_polarion_options_start,MATCH(CONCATENATE(_polarion_type,":","PRD-Section"),_polarion_options_types,0),1,COUNTIF(_polarion_options_types,CONCATENATE(_polarion_type,":","PRD-Section")),1)</definedName>
    <definedName name="_xlnm.Print_Titles" localSheetId="9">DFMECA!$1:$2</definedName>
    <definedName name="ValidPPDPhase" localSheetId="6">#REF!</definedName>
    <definedName name="ValidPPDPhase" localSheetId="7">#REF!</definedName>
    <definedName name="ValidPPDPhase" localSheetId="0">#REF!</definedName>
    <definedName name="ValidPPDPhase">#REF!</definedName>
  </definedNames>
  <calcPr calcId="191029"/>
</workbook>
</file>

<file path=xl/calcChain.xml><?xml version="1.0" encoding="utf-8"?>
<calcChain xmlns="http://schemas.openxmlformats.org/spreadsheetml/2006/main">
  <c r="N507" i="28" l="1"/>
  <c r="N163" i="28"/>
  <c r="N161" i="28"/>
  <c r="N1456" i="28"/>
  <c r="R1940" i="28" l="1"/>
  <c r="N1940" i="28"/>
  <c r="N1430" i="28" l="1"/>
  <c r="N1427" i="28"/>
  <c r="N1414" i="28" l="1"/>
  <c r="N1413" i="28"/>
  <c r="N509" i="28" l="1"/>
  <c r="N470" i="28"/>
  <c r="N469" i="28"/>
  <c r="N387" i="28" l="1"/>
  <c r="N563" i="28" l="1"/>
  <c r="N562" i="28"/>
  <c r="N561" i="28"/>
  <c r="N559" i="28"/>
  <c r="R1420" i="28"/>
  <c r="N447" i="28"/>
  <c r="N442" i="28"/>
  <c r="N440" i="28"/>
  <c r="N439" i="28"/>
  <c r="N438" i="28"/>
  <c r="N437" i="28"/>
  <c r="N436" i="28"/>
  <c r="N432" i="28"/>
  <c r="N431" i="28"/>
  <c r="N426" i="28"/>
  <c r="N425" i="28"/>
  <c r="N424" i="28"/>
  <c r="N423" i="28"/>
  <c r="N421" i="28"/>
  <c r="N420" i="28"/>
  <c r="N419" i="28"/>
  <c r="N403" i="28"/>
  <c r="N1546" i="28" l="1"/>
  <c r="N1542" i="28"/>
  <c r="N1543" i="28"/>
  <c r="N1544" i="28"/>
  <c r="N1538" i="28" l="1"/>
  <c r="N1537" i="28"/>
  <c r="N1586" i="28" l="1"/>
  <c r="N208" i="28" l="1"/>
  <c r="N207" i="28"/>
  <c r="N206" i="28"/>
  <c r="N205" i="28"/>
  <c r="N204" i="28"/>
  <c r="N184" i="28"/>
  <c r="N159" i="28"/>
  <c r="N785" i="28"/>
  <c r="N154" i="28"/>
  <c r="N1571" i="28" l="1"/>
  <c r="N1819" i="28"/>
  <c r="N1817" i="28"/>
  <c r="R2074" i="28" l="1"/>
  <c r="R2035" i="28"/>
  <c r="R1934" i="28"/>
  <c r="R1924" i="28"/>
  <c r="R1834" i="28"/>
  <c r="R1799" i="28"/>
  <c r="R1796" i="28"/>
  <c r="R1793" i="28"/>
  <c r="R1790" i="28"/>
  <c r="R1769" i="28"/>
  <c r="R1766" i="28"/>
  <c r="R1763" i="28"/>
  <c r="R1760" i="28"/>
  <c r="R1741" i="28"/>
  <c r="R1738" i="28"/>
  <c r="R1735" i="28"/>
  <c r="R1732" i="28"/>
  <c r="R1711" i="28"/>
  <c r="R1708" i="28"/>
  <c r="R1705" i="28"/>
  <c r="R1702" i="28"/>
  <c r="R1679" i="28"/>
  <c r="R1676" i="28"/>
  <c r="R1673" i="28"/>
  <c r="R1670" i="28"/>
  <c r="R1667" i="28"/>
  <c r="R1664" i="28"/>
  <c r="R1661" i="28"/>
  <c r="R1655" i="28"/>
  <c r="R1652" i="28"/>
  <c r="R1649" i="28"/>
  <c r="R1646" i="28"/>
  <c r="AF1823" i="28"/>
  <c r="AF1824" i="28"/>
  <c r="AF1825" i="28"/>
  <c r="AF1826" i="28"/>
  <c r="AF1827" i="28"/>
  <c r="AF1828" i="28"/>
  <c r="AF1829" i="28"/>
  <c r="AF1830" i="28"/>
  <c r="AF1831" i="28"/>
  <c r="AF1832" i="28"/>
  <c r="AF1833" i="28"/>
  <c r="AF1834" i="28"/>
  <c r="AF1835" i="28"/>
  <c r="AF1836" i="28"/>
  <c r="AF1837" i="28"/>
  <c r="AF1838" i="28"/>
  <c r="AF1839" i="28"/>
  <c r="AF1840" i="28"/>
  <c r="AF1841" i="28"/>
  <c r="AF1842" i="28"/>
  <c r="AF1843" i="28"/>
  <c r="AF1844" i="28"/>
  <c r="AF1845" i="28"/>
  <c r="AF1846" i="28"/>
  <c r="AF1847" i="28"/>
  <c r="AF1848" i="28"/>
  <c r="AF1849" i="28"/>
  <c r="AF1850" i="28"/>
  <c r="AF1851" i="28"/>
  <c r="AF1852" i="28"/>
  <c r="AF1853" i="28"/>
  <c r="AF1854" i="28"/>
  <c r="AF1855" i="28"/>
  <c r="AF1856" i="28"/>
  <c r="AF1857" i="28"/>
  <c r="AF1858" i="28"/>
  <c r="AF1859" i="28"/>
  <c r="AF1860" i="28"/>
  <c r="AF1861" i="28"/>
  <c r="AF1862" i="28"/>
  <c r="AF1863" i="28"/>
  <c r="AF1864" i="28"/>
  <c r="AF1865" i="28"/>
  <c r="AF1866" i="28"/>
  <c r="AF1867" i="28"/>
  <c r="AF1868" i="28"/>
  <c r="AF1869" i="28"/>
  <c r="AF1870" i="28"/>
  <c r="AF1871" i="28"/>
  <c r="AF1872" i="28"/>
  <c r="AF1873" i="28"/>
  <c r="AF1874" i="28"/>
  <c r="AF1875" i="28"/>
  <c r="AF1876" i="28"/>
  <c r="AF1877" i="28"/>
  <c r="AF1878" i="28"/>
  <c r="AF1879" i="28"/>
  <c r="AF1880" i="28"/>
  <c r="AF1881" i="28"/>
  <c r="AF1882" i="28"/>
  <c r="AF1883" i="28"/>
  <c r="AF1884" i="28"/>
  <c r="AF1885" i="28"/>
  <c r="AF1886" i="28"/>
  <c r="AF1887" i="28"/>
  <c r="AF1888" i="28"/>
  <c r="AF1889" i="28"/>
  <c r="AF1890" i="28"/>
  <c r="AF1891" i="28"/>
  <c r="AF1892" i="28"/>
  <c r="AF1893" i="28"/>
  <c r="AF1894" i="28"/>
  <c r="AF1895" i="28"/>
  <c r="AF1896" i="28"/>
  <c r="AF1897" i="28"/>
  <c r="AF1898" i="28"/>
  <c r="AF1899" i="28"/>
  <c r="AF1900" i="28"/>
  <c r="AF1901" i="28"/>
  <c r="AF1902" i="28"/>
  <c r="AF1903" i="28"/>
  <c r="AF1904" i="28"/>
  <c r="AF1905" i="28"/>
  <c r="AF1906" i="28"/>
  <c r="AF1907" i="28"/>
  <c r="AF1908" i="28"/>
  <c r="AF1909" i="28"/>
  <c r="AF1910" i="28"/>
  <c r="AF1911" i="28"/>
  <c r="AF1822" i="28"/>
  <c r="AF1810" i="28"/>
  <c r="AF1811" i="28"/>
  <c r="AF1812" i="28"/>
  <c r="AF1813" i="28"/>
  <c r="AF1814" i="28"/>
  <c r="AF1815" i="28"/>
  <c r="AF1816" i="28"/>
  <c r="AF1817" i="28"/>
  <c r="AF1818" i="28"/>
  <c r="AF1819" i="28"/>
  <c r="AF1789" i="28"/>
  <c r="AF1790" i="28"/>
  <c r="AF1791" i="28"/>
  <c r="AF1792" i="28"/>
  <c r="AF1793" i="28"/>
  <c r="AF1794" i="28"/>
  <c r="AF1795" i="28"/>
  <c r="AF1796" i="28"/>
  <c r="AF1797" i="28"/>
  <c r="AF1798" i="28"/>
  <c r="AF1799" i="28"/>
  <c r="AF1800" i="28"/>
  <c r="AF1801" i="28"/>
  <c r="AF1802" i="28"/>
  <c r="AF1803" i="28"/>
  <c r="AF1804" i="28"/>
  <c r="AF1805" i="28"/>
  <c r="AF1806" i="28"/>
  <c r="AF1807" i="28"/>
  <c r="AF1808" i="28"/>
  <c r="AF1809" i="28"/>
  <c r="AF1437" i="28"/>
  <c r="AF1438" i="28"/>
  <c r="AF1439" i="28"/>
  <c r="AF1440" i="28"/>
  <c r="AF1441" i="28"/>
  <c r="AF1442" i="28"/>
  <c r="AF1443" i="28"/>
  <c r="AF1444" i="28"/>
  <c r="AF1445" i="28"/>
  <c r="AF1446" i="28"/>
  <c r="AF1447" i="28"/>
  <c r="AF1026" i="28"/>
  <c r="AG1026" i="28"/>
  <c r="AF1027" i="28"/>
  <c r="AG1027" i="28"/>
  <c r="AF1028" i="28"/>
  <c r="AG1028" i="28"/>
  <c r="AF1029" i="28"/>
  <c r="AG1029" i="28"/>
  <c r="AF1030" i="28"/>
  <c r="AG1030" i="28"/>
  <c r="AF1031" i="28"/>
  <c r="AG1031" i="28"/>
  <c r="AF1032" i="28"/>
  <c r="AG1032" i="28"/>
  <c r="AF1033" i="28"/>
  <c r="AG1033" i="28"/>
  <c r="AF1034" i="28"/>
  <c r="AG1034" i="28"/>
  <c r="AF1035" i="28"/>
  <c r="AG1035" i="28"/>
  <c r="AF1036" i="28"/>
  <c r="AG1036" i="28"/>
  <c r="AF1037" i="28"/>
  <c r="AG1037" i="28"/>
  <c r="AF1038" i="28"/>
  <c r="AG1038" i="28"/>
  <c r="AF1039" i="28"/>
  <c r="AG1039" i="28"/>
  <c r="AF1040" i="28"/>
  <c r="AG1040" i="28"/>
  <c r="AF1041" i="28"/>
  <c r="AG1041" i="28"/>
  <c r="AF1042" i="28"/>
  <c r="AG1042" i="28"/>
  <c r="AF1043" i="28"/>
  <c r="AG1043" i="28"/>
  <c r="AF1044" i="28"/>
  <c r="AG1044" i="28"/>
  <c r="AF1045" i="28"/>
  <c r="AG1045" i="28"/>
  <c r="AF1046" i="28"/>
  <c r="AG1046" i="28"/>
  <c r="AF1047" i="28"/>
  <c r="AG1047" i="28"/>
  <c r="AF1048" i="28"/>
  <c r="AG1048" i="28"/>
  <c r="AF1049" i="28"/>
  <c r="AG1049" i="28"/>
  <c r="AF1050" i="28"/>
  <c r="AG1050" i="28"/>
  <c r="AF1051" i="28"/>
  <c r="AG1051" i="28"/>
  <c r="AF1052" i="28"/>
  <c r="AG1052" i="28"/>
  <c r="AF1053" i="28"/>
  <c r="AG1053" i="28"/>
  <c r="AF1054" i="28"/>
  <c r="AG1054" i="28"/>
  <c r="AF1055" i="28"/>
  <c r="AG1055" i="28"/>
  <c r="AF1056" i="28"/>
  <c r="AG1056" i="28"/>
  <c r="AF1057" i="28"/>
  <c r="AG1057" i="28"/>
  <c r="AF1058" i="28"/>
  <c r="AG1058" i="28"/>
  <c r="AF1059" i="28"/>
  <c r="AG1059" i="28"/>
  <c r="AF1060" i="28"/>
  <c r="AG1060" i="28"/>
  <c r="AF1061" i="28"/>
  <c r="AG1061" i="28"/>
  <c r="AF1062" i="28"/>
  <c r="AG1062" i="28"/>
  <c r="AF1063" i="28"/>
  <c r="AG1063" i="28"/>
  <c r="AF1064" i="28"/>
  <c r="AG1064" i="28"/>
  <c r="AF1065" i="28"/>
  <c r="AG1065" i="28"/>
  <c r="AF1066" i="28"/>
  <c r="AG1066" i="28"/>
  <c r="AF1067" i="28"/>
  <c r="AG1067" i="28"/>
  <c r="AF1068" i="28"/>
  <c r="AG1068" i="28"/>
  <c r="AF1069" i="28"/>
  <c r="AG1069" i="28"/>
  <c r="AF1070" i="28"/>
  <c r="AG1070" i="28"/>
  <c r="AF1071" i="28"/>
  <c r="AG1071" i="28"/>
  <c r="AF1072" i="28"/>
  <c r="AG1072" i="28"/>
  <c r="AF1073" i="28"/>
  <c r="AG1073" i="28"/>
  <c r="AF1074" i="28"/>
  <c r="AG1074" i="28"/>
  <c r="AF1075" i="28"/>
  <c r="AG1075" i="28"/>
  <c r="AF1076" i="28"/>
  <c r="AG1076" i="28"/>
  <c r="AF1077" i="28"/>
  <c r="AG1077" i="28"/>
  <c r="AF1078" i="28"/>
  <c r="AG1078" i="28"/>
  <c r="AF1079" i="28"/>
  <c r="AG1079" i="28"/>
  <c r="AF1080" i="28"/>
  <c r="AG1080" i="28"/>
  <c r="AF1081" i="28"/>
  <c r="AG1081" i="28"/>
  <c r="AF1082" i="28"/>
  <c r="AG1082" i="28"/>
  <c r="AF1083" i="28"/>
  <c r="AG1083" i="28"/>
  <c r="AF1084" i="28"/>
  <c r="AG1084" i="28"/>
  <c r="AF1085" i="28"/>
  <c r="AG1085" i="28"/>
  <c r="AF1086" i="28"/>
  <c r="AG1086" i="28"/>
  <c r="AF1087" i="28"/>
  <c r="AG1087" i="28"/>
  <c r="AF1088" i="28"/>
  <c r="AG1088" i="28"/>
  <c r="AF1089" i="28"/>
  <c r="AG1089" i="28"/>
  <c r="AF1090" i="28"/>
  <c r="AG1090" i="28"/>
  <c r="AF1091" i="28"/>
  <c r="AG1091" i="28"/>
  <c r="AF1092" i="28"/>
  <c r="AG1092" i="28"/>
  <c r="AF1093" i="28"/>
  <c r="AG1093" i="28"/>
  <c r="AF1094" i="28"/>
  <c r="AG1094" i="28"/>
  <c r="AF1095" i="28"/>
  <c r="AG1095" i="28"/>
  <c r="AF1096" i="28"/>
  <c r="AG1096" i="28"/>
  <c r="AF1097" i="28"/>
  <c r="AG1097" i="28"/>
  <c r="AF1098" i="28"/>
  <c r="AG1098" i="28"/>
  <c r="AF1099" i="28"/>
  <c r="AG1099" i="28"/>
  <c r="AF1100" i="28"/>
  <c r="AG1100" i="28"/>
  <c r="AF1101" i="28"/>
  <c r="AG1101" i="28"/>
  <c r="R138" i="28" l="1"/>
  <c r="N138" i="28"/>
  <c r="R1828" i="28" l="1"/>
  <c r="R1825" i="28"/>
  <c r="R1691" i="28"/>
  <c r="N1691" i="28"/>
  <c r="R1690" i="28"/>
  <c r="N1690" i="28"/>
  <c r="R1689" i="28"/>
  <c r="N1689" i="28"/>
  <c r="R1688" i="28"/>
  <c r="N1688" i="28"/>
  <c r="R1687" i="28"/>
  <c r="N1687" i="28"/>
  <c r="R1686" i="28"/>
  <c r="N1686" i="28"/>
  <c r="R1685" i="28"/>
  <c r="N1685" i="28"/>
  <c r="R1684" i="28"/>
  <c r="N1684" i="28"/>
  <c r="R1683" i="28"/>
  <c r="N1683" i="28"/>
  <c r="R1682" i="28"/>
  <c r="N1682" i="28"/>
  <c r="R1681" i="28"/>
  <c r="N1681" i="28"/>
  <c r="R1680" i="28"/>
  <c r="N1680" i="28"/>
  <c r="N1658" i="28"/>
  <c r="N1657" i="28"/>
  <c r="N1656" i="28"/>
  <c r="N1630" i="28" l="1"/>
  <c r="N1629" i="28"/>
  <c r="N1628" i="28"/>
  <c r="AF4" i="28" l="1"/>
  <c r="AF5" i="28"/>
  <c r="AF6" i="28"/>
  <c r="AF7" i="28"/>
  <c r="AF8" i="28"/>
  <c r="AF9" i="28"/>
  <c r="AF10" i="28"/>
  <c r="AF11" i="28"/>
  <c r="AF12" i="28"/>
  <c r="AF13" i="28"/>
  <c r="AF14" i="28"/>
  <c r="AF15" i="28"/>
  <c r="AF16" i="28"/>
  <c r="AF17" i="28"/>
  <c r="AF18" i="28"/>
  <c r="AF19" i="28"/>
  <c r="AF20" i="28"/>
  <c r="AF21" i="28"/>
  <c r="AF22" i="28"/>
  <c r="AF23" i="28"/>
  <c r="AF24" i="28"/>
  <c r="AF25" i="28"/>
  <c r="AF26" i="28"/>
  <c r="AF27" i="28"/>
  <c r="AF28" i="28"/>
  <c r="AF29" i="28"/>
  <c r="AF30" i="28"/>
  <c r="AF31" i="28"/>
  <c r="AF32" i="28"/>
  <c r="AF33" i="28"/>
  <c r="AF34" i="28"/>
  <c r="AF35" i="28"/>
  <c r="AF36" i="28"/>
  <c r="AF37" i="28"/>
  <c r="AF38" i="28"/>
  <c r="AF39" i="28"/>
  <c r="AF40" i="28"/>
  <c r="AF41" i="28"/>
  <c r="AF42" i="28"/>
  <c r="AF43" i="28"/>
  <c r="AF44" i="28"/>
  <c r="AF45" i="28"/>
  <c r="AF46" i="28"/>
  <c r="AF47" i="28"/>
  <c r="AF48" i="28"/>
  <c r="AF49" i="28"/>
  <c r="AF50" i="28"/>
  <c r="AF51" i="28"/>
  <c r="AF52" i="28"/>
  <c r="AF53" i="28"/>
  <c r="AF54" i="28"/>
  <c r="AF55" i="28"/>
  <c r="AF56" i="28"/>
  <c r="AF57" i="28"/>
  <c r="AF58" i="28"/>
  <c r="AF59" i="28"/>
  <c r="AF60" i="28"/>
  <c r="AF61" i="28"/>
  <c r="AF62" i="28"/>
  <c r="AF63" i="28"/>
  <c r="AF64" i="28"/>
  <c r="AF65" i="28"/>
  <c r="AF66" i="28"/>
  <c r="AF67" i="28"/>
  <c r="AF68" i="28"/>
  <c r="AF69" i="28"/>
  <c r="AF70" i="28"/>
  <c r="AF71" i="28"/>
  <c r="AF72" i="28"/>
  <c r="AF73" i="28"/>
  <c r="AF74" i="28"/>
  <c r="AF75" i="28"/>
  <c r="AF76" i="28"/>
  <c r="AF77" i="28"/>
  <c r="AF78" i="28"/>
  <c r="AF79" i="28"/>
  <c r="AF80" i="28"/>
  <c r="AF81" i="28"/>
  <c r="AF82" i="28"/>
  <c r="AF83" i="28"/>
  <c r="AF84" i="28"/>
  <c r="AF85" i="28"/>
  <c r="AF86" i="28"/>
  <c r="AF87" i="28"/>
  <c r="AF88" i="28"/>
  <c r="AF89" i="28"/>
  <c r="AF90" i="28"/>
  <c r="AF91" i="28"/>
  <c r="AF92" i="28"/>
  <c r="AF93" i="28"/>
  <c r="AF94" i="28"/>
  <c r="AF95" i="28"/>
  <c r="AF96" i="28"/>
  <c r="AF97" i="28"/>
  <c r="AF98" i="28"/>
  <c r="AF99" i="28"/>
  <c r="AF100" i="28"/>
  <c r="AF101" i="28"/>
  <c r="AF102" i="28"/>
  <c r="AF103" i="28"/>
  <c r="AF104" i="28"/>
  <c r="AF105" i="28"/>
  <c r="AF106" i="28"/>
  <c r="AF107" i="28"/>
  <c r="AF108" i="28"/>
  <c r="AF109" i="28"/>
  <c r="AF110" i="28"/>
  <c r="AF111" i="28"/>
  <c r="AF112" i="28"/>
  <c r="AF113" i="28"/>
  <c r="AF114" i="28"/>
  <c r="AF115" i="28"/>
  <c r="AF116" i="28"/>
  <c r="AF117" i="28"/>
  <c r="AF118" i="28"/>
  <c r="AF119" i="28"/>
  <c r="AF120" i="28"/>
  <c r="AF121" i="28"/>
  <c r="AF122" i="28"/>
  <c r="AF123" i="28"/>
  <c r="AF124" i="28"/>
  <c r="AF125" i="28"/>
  <c r="AF126" i="28"/>
  <c r="AF127" i="28"/>
  <c r="AF128" i="28"/>
  <c r="AF129" i="28"/>
  <c r="AF130" i="28"/>
  <c r="AF131" i="28"/>
  <c r="AF132" i="28"/>
  <c r="AF133" i="28"/>
  <c r="AF134" i="28"/>
  <c r="AF135" i="28"/>
  <c r="AF136" i="28"/>
  <c r="AF137" i="28"/>
  <c r="AF139" i="28"/>
  <c r="AF140" i="28"/>
  <c r="AF141" i="28"/>
  <c r="AF142" i="28"/>
  <c r="AF143" i="28"/>
  <c r="AF144" i="28"/>
  <c r="AF145" i="28"/>
  <c r="AF146" i="28"/>
  <c r="AF147" i="28"/>
  <c r="AF148" i="28"/>
  <c r="AF149" i="28"/>
  <c r="AF150" i="28"/>
  <c r="AF151" i="28"/>
  <c r="AF152" i="28"/>
  <c r="AF153" i="28"/>
  <c r="AF154" i="28"/>
  <c r="AF155" i="28"/>
  <c r="AF156" i="28"/>
  <c r="AF157" i="28"/>
  <c r="AF158" i="28"/>
  <c r="AF159" i="28"/>
  <c r="AF160" i="28"/>
  <c r="AF161" i="28"/>
  <c r="AF162" i="28"/>
  <c r="AF163" i="28"/>
  <c r="AF164" i="28"/>
  <c r="AF165" i="28"/>
  <c r="AF166" i="28"/>
  <c r="AF167" i="28"/>
  <c r="AF168" i="28"/>
  <c r="AF169" i="28"/>
  <c r="AF170" i="28"/>
  <c r="AF171" i="28"/>
  <c r="AF172" i="28"/>
  <c r="AF173" i="28"/>
  <c r="AF174" i="28"/>
  <c r="AF175" i="28"/>
  <c r="AF176" i="28"/>
  <c r="AF177" i="28"/>
  <c r="AF178" i="28"/>
  <c r="AF179" i="28"/>
  <c r="AF180" i="28"/>
  <c r="AF181" i="28"/>
  <c r="AF182" i="28"/>
  <c r="AF183" i="28"/>
  <c r="AF184" i="28"/>
  <c r="AF185" i="28"/>
  <c r="AF186" i="28"/>
  <c r="AF187" i="28"/>
  <c r="AF188" i="28"/>
  <c r="AF189" i="28"/>
  <c r="AF190" i="28"/>
  <c r="AF191" i="28"/>
  <c r="AF192" i="28"/>
  <c r="AF193" i="28"/>
  <c r="AF194" i="28"/>
  <c r="AF195" i="28"/>
  <c r="AF196" i="28"/>
  <c r="AF197" i="28"/>
  <c r="AF198" i="28"/>
  <c r="AF199" i="28"/>
  <c r="AF200" i="28"/>
  <c r="AF201" i="28"/>
  <c r="AF202" i="28"/>
  <c r="AF203" i="28"/>
  <c r="AF204" i="28"/>
  <c r="AF205" i="28"/>
  <c r="AF206" i="28"/>
  <c r="AF207" i="28"/>
  <c r="AF208" i="28"/>
  <c r="AF209" i="28"/>
  <c r="AF210" i="28"/>
  <c r="AF211" i="28"/>
  <c r="AF212" i="28"/>
  <c r="AF213" i="28"/>
  <c r="AF214" i="28"/>
  <c r="AF215" i="28"/>
  <c r="AF216" i="28"/>
  <c r="AF217" i="28"/>
  <c r="AF218" i="28"/>
  <c r="AF219" i="28"/>
  <c r="AF220" i="28"/>
  <c r="AF221" i="28"/>
  <c r="AF222" i="28"/>
  <c r="AF223" i="28"/>
  <c r="AF224" i="28"/>
  <c r="AF225" i="28"/>
  <c r="AF226" i="28"/>
  <c r="AF227" i="28"/>
  <c r="AF228" i="28"/>
  <c r="AF229" i="28"/>
  <c r="AF230" i="28"/>
  <c r="AF231" i="28"/>
  <c r="AF232" i="28"/>
  <c r="AF233" i="28"/>
  <c r="AF234" i="28"/>
  <c r="AF235" i="28"/>
  <c r="AF236" i="28"/>
  <c r="AF237" i="28"/>
  <c r="AF238" i="28"/>
  <c r="AF239" i="28"/>
  <c r="AF240" i="28"/>
  <c r="AF241" i="28"/>
  <c r="AF242" i="28"/>
  <c r="AF243" i="28"/>
  <c r="AF244" i="28"/>
  <c r="AF245" i="28"/>
  <c r="AF246" i="28"/>
  <c r="AF247" i="28"/>
  <c r="AF248" i="28"/>
  <c r="AF249" i="28"/>
  <c r="AF250" i="28"/>
  <c r="AF251" i="28"/>
  <c r="AF252" i="28"/>
  <c r="AF253" i="28"/>
  <c r="AF254" i="28"/>
  <c r="AF255" i="28"/>
  <c r="AF256" i="28"/>
  <c r="AF257" i="28"/>
  <c r="AF258" i="28"/>
  <c r="AF259" i="28"/>
  <c r="AF260" i="28"/>
  <c r="AF261" i="28"/>
  <c r="AF262" i="28"/>
  <c r="AF263" i="28"/>
  <c r="AF264" i="28"/>
  <c r="AF265" i="28"/>
  <c r="AF266" i="28"/>
  <c r="AF267" i="28"/>
  <c r="AF268" i="28"/>
  <c r="AF269" i="28"/>
  <c r="AF270" i="28"/>
  <c r="AF271" i="28"/>
  <c r="AF272" i="28"/>
  <c r="AF273" i="28"/>
  <c r="AF274" i="28"/>
  <c r="AF275" i="28"/>
  <c r="AF276" i="28"/>
  <c r="AF277" i="28"/>
  <c r="AF278" i="28"/>
  <c r="AF279" i="28"/>
  <c r="AF280" i="28"/>
  <c r="AF281" i="28"/>
  <c r="AF282" i="28"/>
  <c r="AF283" i="28"/>
  <c r="AF284" i="28"/>
  <c r="AF285" i="28"/>
  <c r="AF286" i="28"/>
  <c r="AF287" i="28"/>
  <c r="AF288" i="28"/>
  <c r="AF289" i="28"/>
  <c r="AF290" i="28"/>
  <c r="AF291" i="28"/>
  <c r="AF292" i="28"/>
  <c r="AF293" i="28"/>
  <c r="AF294" i="28"/>
  <c r="AF295" i="28"/>
  <c r="AF296" i="28"/>
  <c r="AF297" i="28"/>
  <c r="AF298" i="28"/>
  <c r="AF299" i="28"/>
  <c r="AF300" i="28"/>
  <c r="AF301" i="28"/>
  <c r="AF302" i="28"/>
  <c r="AF303" i="28"/>
  <c r="AF304" i="28"/>
  <c r="AF305" i="28"/>
  <c r="AF306" i="28"/>
  <c r="AF307" i="28"/>
  <c r="AF308" i="28"/>
  <c r="AF309" i="28"/>
  <c r="AF310" i="28"/>
  <c r="AF311" i="28"/>
  <c r="AF312" i="28"/>
  <c r="AF313" i="28"/>
  <c r="AF314" i="28"/>
  <c r="AF315" i="28"/>
  <c r="AF316" i="28"/>
  <c r="AF317" i="28"/>
  <c r="AF318" i="28"/>
  <c r="AF319" i="28"/>
  <c r="AF320" i="28"/>
  <c r="AF321" i="28"/>
  <c r="AF322" i="28"/>
  <c r="AF323" i="28"/>
  <c r="AF324" i="28"/>
  <c r="AF325" i="28"/>
  <c r="AF326" i="28"/>
  <c r="AF327" i="28"/>
  <c r="AF328" i="28"/>
  <c r="AF329" i="28"/>
  <c r="AF330" i="28"/>
  <c r="AF331" i="28"/>
  <c r="AF332" i="28"/>
  <c r="AF333" i="28"/>
  <c r="AF334" i="28"/>
  <c r="AF335" i="28"/>
  <c r="AF336" i="28"/>
  <c r="AF337" i="28"/>
  <c r="AF338" i="28"/>
  <c r="AF339" i="28"/>
  <c r="AF340" i="28"/>
  <c r="AF341" i="28"/>
  <c r="AF342" i="28"/>
  <c r="AF343" i="28"/>
  <c r="AF344" i="28"/>
  <c r="AF345" i="28"/>
  <c r="AF346" i="28"/>
  <c r="AF347" i="28"/>
  <c r="AF348" i="28"/>
  <c r="AF349" i="28"/>
  <c r="AF350" i="28"/>
  <c r="AF351" i="28"/>
  <c r="AF352" i="28"/>
  <c r="AF353" i="28"/>
  <c r="AF354" i="28"/>
  <c r="AF355" i="28"/>
  <c r="AF356" i="28"/>
  <c r="AF357" i="28"/>
  <c r="AF358" i="28"/>
  <c r="AF359" i="28"/>
  <c r="AF360" i="28"/>
  <c r="AF361" i="28"/>
  <c r="AF362" i="28"/>
  <c r="AF363" i="28"/>
  <c r="AF364" i="28"/>
  <c r="AF365" i="28"/>
  <c r="AF366" i="28"/>
  <c r="AF367" i="28"/>
  <c r="AF368" i="28"/>
  <c r="AF369" i="28"/>
  <c r="AF370" i="28"/>
  <c r="AF371" i="28"/>
  <c r="AF372" i="28"/>
  <c r="AF373" i="28"/>
  <c r="AF374" i="28"/>
  <c r="AF375" i="28"/>
  <c r="AF376" i="28"/>
  <c r="AF377" i="28"/>
  <c r="AF378" i="28"/>
  <c r="AF379" i="28"/>
  <c r="AF380" i="28"/>
  <c r="AF381" i="28"/>
  <c r="AF382" i="28"/>
  <c r="AF383" i="28"/>
  <c r="AF384" i="28"/>
  <c r="AF385" i="28"/>
  <c r="AF386" i="28"/>
  <c r="AF387" i="28"/>
  <c r="AF388" i="28"/>
  <c r="AF389" i="28"/>
  <c r="AF390" i="28"/>
  <c r="AF391" i="28"/>
  <c r="AF392" i="28"/>
  <c r="AF393" i="28"/>
  <c r="AF394" i="28"/>
  <c r="AF395" i="28"/>
  <c r="AF396" i="28"/>
  <c r="AF397" i="28"/>
  <c r="AF398" i="28"/>
  <c r="AF399" i="28"/>
  <c r="AF400" i="28"/>
  <c r="AF401" i="28"/>
  <c r="AF402" i="28"/>
  <c r="AF403" i="28"/>
  <c r="AF404" i="28"/>
  <c r="AF405" i="28"/>
  <c r="AF406" i="28"/>
  <c r="AF407" i="28"/>
  <c r="AF408" i="28"/>
  <c r="AF409" i="28"/>
  <c r="AF410" i="28"/>
  <c r="AF411" i="28"/>
  <c r="AF412" i="28"/>
  <c r="AF413" i="28"/>
  <c r="AF414" i="28"/>
  <c r="AF415" i="28"/>
  <c r="AF416" i="28"/>
  <c r="AF417" i="28"/>
  <c r="AF418" i="28"/>
  <c r="AF419" i="28"/>
  <c r="AF420" i="28"/>
  <c r="AF421" i="28"/>
  <c r="AF422" i="28"/>
  <c r="AF423" i="28"/>
  <c r="AF424" i="28"/>
  <c r="AF425" i="28"/>
  <c r="AF426" i="28"/>
  <c r="AF427" i="28"/>
  <c r="AF428" i="28"/>
  <c r="AF429" i="28"/>
  <c r="AF430" i="28"/>
  <c r="AF431" i="28"/>
  <c r="AF432" i="28"/>
  <c r="AF433" i="28"/>
  <c r="AF434" i="28"/>
  <c r="AF435" i="28"/>
  <c r="AF436" i="28"/>
  <c r="AF437" i="28"/>
  <c r="AF438" i="28"/>
  <c r="AF439" i="28"/>
  <c r="AF440" i="28"/>
  <c r="AF441" i="28"/>
  <c r="AF442" i="28"/>
  <c r="AF443" i="28"/>
  <c r="AF444" i="28"/>
  <c r="AF445" i="28"/>
  <c r="AF446" i="28"/>
  <c r="AF447" i="28"/>
  <c r="AF448" i="28"/>
  <c r="AF449" i="28"/>
  <c r="AF450" i="28"/>
  <c r="AF451" i="28"/>
  <c r="AF452" i="28"/>
  <c r="AF453" i="28"/>
  <c r="AF454" i="28"/>
  <c r="AF455" i="28"/>
  <c r="AF456" i="28"/>
  <c r="AF457" i="28"/>
  <c r="AF458" i="28"/>
  <c r="AF459" i="28"/>
  <c r="AF460" i="28"/>
  <c r="AF461" i="28"/>
  <c r="AF462" i="28"/>
  <c r="AF463" i="28"/>
  <c r="AF464" i="28"/>
  <c r="AF465" i="28"/>
  <c r="AF466" i="28"/>
  <c r="AF467" i="28"/>
  <c r="AF468" i="28"/>
  <c r="AF469" i="28"/>
  <c r="AF470" i="28"/>
  <c r="AF471" i="28"/>
  <c r="AF472" i="28"/>
  <c r="AF473" i="28"/>
  <c r="AF474" i="28"/>
  <c r="AF475" i="28"/>
  <c r="AF476" i="28"/>
  <c r="AF477" i="28"/>
  <c r="AF478" i="28"/>
  <c r="AF479" i="28"/>
  <c r="AF480" i="28"/>
  <c r="AF481" i="28"/>
  <c r="AF482" i="28"/>
  <c r="AF483" i="28"/>
  <c r="AF484" i="28"/>
  <c r="AF485" i="28"/>
  <c r="AF486" i="28"/>
  <c r="AF487" i="28"/>
  <c r="AF488" i="28"/>
  <c r="AF489" i="28"/>
  <c r="AF490" i="28"/>
  <c r="AF491" i="28"/>
  <c r="AF492" i="28"/>
  <c r="AF493" i="28"/>
  <c r="AF494" i="28"/>
  <c r="AF495" i="28"/>
  <c r="AF496" i="28"/>
  <c r="AF497" i="28"/>
  <c r="AF498" i="28"/>
  <c r="AF499" i="28"/>
  <c r="AF500" i="28"/>
  <c r="AF501" i="28"/>
  <c r="AF502" i="28"/>
  <c r="AF503" i="28"/>
  <c r="AF504" i="28"/>
  <c r="AF505" i="28"/>
  <c r="AF506" i="28"/>
  <c r="AF507" i="28"/>
  <c r="AF508" i="28"/>
  <c r="AF509" i="28"/>
  <c r="AF510" i="28"/>
  <c r="AF511" i="28"/>
  <c r="AF512" i="28"/>
  <c r="AF513" i="28"/>
  <c r="AF514" i="28"/>
  <c r="AF515" i="28"/>
  <c r="AF516" i="28"/>
  <c r="AF517" i="28"/>
  <c r="AF518" i="28"/>
  <c r="AF519" i="28"/>
  <c r="AF520" i="28"/>
  <c r="AF521" i="28"/>
  <c r="AF522" i="28"/>
  <c r="AF523" i="28"/>
  <c r="AF524" i="28"/>
  <c r="AF525" i="28"/>
  <c r="AF526" i="28"/>
  <c r="AF527" i="28"/>
  <c r="AF528" i="28"/>
  <c r="AF529" i="28"/>
  <c r="AF530" i="28"/>
  <c r="AF531" i="28"/>
  <c r="AF532" i="28"/>
  <c r="AF533" i="28"/>
  <c r="AF534" i="28"/>
  <c r="AF535" i="28"/>
  <c r="AF536" i="28"/>
  <c r="AF537" i="28"/>
  <c r="AF538" i="28"/>
  <c r="AF539" i="28"/>
  <c r="AF540" i="28"/>
  <c r="AF541" i="28"/>
  <c r="AF542" i="28"/>
  <c r="AF543" i="28"/>
  <c r="AF544" i="28"/>
  <c r="AF545" i="28"/>
  <c r="AF546" i="28"/>
  <c r="AF547" i="28"/>
  <c r="AF548" i="28"/>
  <c r="AF549" i="28"/>
  <c r="AF550" i="28"/>
  <c r="AF551" i="28"/>
  <c r="AF552" i="28"/>
  <c r="AF553" i="28"/>
  <c r="AF554" i="28"/>
  <c r="AF555" i="28"/>
  <c r="AF556" i="28"/>
  <c r="AF557" i="28"/>
  <c r="AF558" i="28"/>
  <c r="AF559" i="28"/>
  <c r="AF560" i="28"/>
  <c r="AF561" i="28"/>
  <c r="AF562" i="28"/>
  <c r="AF563" i="28"/>
  <c r="AF564" i="28"/>
  <c r="AF565" i="28"/>
  <c r="AF566" i="28"/>
  <c r="AF567" i="28"/>
  <c r="AF568" i="28"/>
  <c r="AF569" i="28"/>
  <c r="AF570" i="28"/>
  <c r="AF571" i="28"/>
  <c r="AF572" i="28"/>
  <c r="AF573" i="28"/>
  <c r="AF574" i="28"/>
  <c r="AF575" i="28"/>
  <c r="AF576" i="28"/>
  <c r="AF577" i="28"/>
  <c r="AF578" i="28"/>
  <c r="AF579" i="28"/>
  <c r="AF580" i="28"/>
  <c r="AF581" i="28"/>
  <c r="AF582" i="28"/>
  <c r="AF583" i="28"/>
  <c r="AF584" i="28"/>
  <c r="AF585" i="28"/>
  <c r="AF586" i="28"/>
  <c r="AF587" i="28"/>
  <c r="AF588" i="28"/>
  <c r="AF589" i="28"/>
  <c r="AF590" i="28"/>
  <c r="AF591" i="28"/>
  <c r="AF592" i="28"/>
  <c r="AF593" i="28"/>
  <c r="AF594" i="28"/>
  <c r="AF595" i="28"/>
  <c r="AF596" i="28"/>
  <c r="AF597" i="28"/>
  <c r="AF598" i="28"/>
  <c r="AF599" i="28"/>
  <c r="AF600" i="28"/>
  <c r="AF601" i="28"/>
  <c r="AF602" i="28"/>
  <c r="AF603" i="28"/>
  <c r="AF604" i="28"/>
  <c r="AF605" i="28"/>
  <c r="AF606" i="28"/>
  <c r="AF607" i="28"/>
  <c r="AF608" i="28"/>
  <c r="AF609" i="28"/>
  <c r="AF610" i="28"/>
  <c r="AF611" i="28"/>
  <c r="AF612" i="28"/>
  <c r="AF613" i="28"/>
  <c r="AF614" i="28"/>
  <c r="AF615" i="28"/>
  <c r="AF616" i="28"/>
  <c r="AF617" i="28"/>
  <c r="AF618" i="28"/>
  <c r="AF619" i="28"/>
  <c r="AF620" i="28"/>
  <c r="AF621" i="28"/>
  <c r="AF622" i="28"/>
  <c r="AF623" i="28"/>
  <c r="AF624" i="28"/>
  <c r="AF625" i="28"/>
  <c r="AF626" i="28"/>
  <c r="AF627" i="28"/>
  <c r="AF628" i="28"/>
  <c r="AF629" i="28"/>
  <c r="AF630" i="28"/>
  <c r="AF631" i="28"/>
  <c r="AF632" i="28"/>
  <c r="AF633" i="28"/>
  <c r="AF634" i="28"/>
  <c r="AF635" i="28"/>
  <c r="AF636" i="28"/>
  <c r="AF637" i="28"/>
  <c r="AF638" i="28"/>
  <c r="AF639" i="28"/>
  <c r="AF640" i="28"/>
  <c r="AF641" i="28"/>
  <c r="AF642" i="28"/>
  <c r="AF643" i="28"/>
  <c r="AF644" i="28"/>
  <c r="AF645" i="28"/>
  <c r="AF646" i="28"/>
  <c r="AF647" i="28"/>
  <c r="AF648" i="28"/>
  <c r="AF649" i="28"/>
  <c r="AF650" i="28"/>
  <c r="AF651" i="28"/>
  <c r="AF652" i="28"/>
  <c r="AF653" i="28"/>
  <c r="AF654" i="28"/>
  <c r="AF655" i="28"/>
  <c r="AF656" i="28"/>
  <c r="AF657" i="28"/>
  <c r="AF658" i="28"/>
  <c r="AF659" i="28"/>
  <c r="AF660" i="28"/>
  <c r="AF661" i="28"/>
  <c r="AF662" i="28"/>
  <c r="AF663" i="28"/>
  <c r="AF664" i="28"/>
  <c r="AF665" i="28"/>
  <c r="AF666" i="28"/>
  <c r="AF667" i="28"/>
  <c r="AF668" i="28"/>
  <c r="AF669" i="28"/>
  <c r="AF670" i="28"/>
  <c r="AF671" i="28"/>
  <c r="AF672" i="28"/>
  <c r="AF673" i="28"/>
  <c r="AF674" i="28"/>
  <c r="AF675" i="28"/>
  <c r="AF676" i="28"/>
  <c r="AF677" i="28"/>
  <c r="AF678" i="28"/>
  <c r="AF679" i="28"/>
  <c r="AF680" i="28"/>
  <c r="AF681" i="28"/>
  <c r="AF682" i="28"/>
  <c r="AF683" i="28"/>
  <c r="AF684" i="28"/>
  <c r="AF685" i="28"/>
  <c r="AF686" i="28"/>
  <c r="AF687" i="28"/>
  <c r="AF688" i="28"/>
  <c r="AF689" i="28"/>
  <c r="AF690" i="28"/>
  <c r="AF691" i="28"/>
  <c r="AF692" i="28"/>
  <c r="AF693" i="28"/>
  <c r="AF694" i="28"/>
  <c r="AF695" i="28"/>
  <c r="AF696" i="28"/>
  <c r="AF697" i="28"/>
  <c r="AF698" i="28"/>
  <c r="AF699" i="28"/>
  <c r="AF700" i="28"/>
  <c r="AF701" i="28"/>
  <c r="AF702" i="28"/>
  <c r="AF703" i="28"/>
  <c r="AF704" i="28"/>
  <c r="AF705" i="28"/>
  <c r="AF706" i="28"/>
  <c r="AF707" i="28"/>
  <c r="AF708" i="28"/>
  <c r="AF709" i="28"/>
  <c r="AF710" i="28"/>
  <c r="AF711" i="28"/>
  <c r="AF712" i="28"/>
  <c r="AF713" i="28"/>
  <c r="AF714" i="28"/>
  <c r="AF715" i="28"/>
  <c r="AF716" i="28"/>
  <c r="AF717" i="28"/>
  <c r="AF718" i="28"/>
  <c r="AF719" i="28"/>
  <c r="AF720" i="28"/>
  <c r="AF721" i="28"/>
  <c r="AF722" i="28"/>
  <c r="AF723" i="28"/>
  <c r="AF724" i="28"/>
  <c r="AF725" i="28"/>
  <c r="AF726" i="28"/>
  <c r="AF727" i="28"/>
  <c r="AF728" i="28"/>
  <c r="AF729" i="28"/>
  <c r="AF730" i="28"/>
  <c r="AF731" i="28"/>
  <c r="AF732" i="28"/>
  <c r="AF733" i="28"/>
  <c r="AF734" i="28"/>
  <c r="AF735" i="28"/>
  <c r="AF736" i="28"/>
  <c r="AF737" i="28"/>
  <c r="AF738" i="28"/>
  <c r="AF739" i="28"/>
  <c r="AF740" i="28"/>
  <c r="AF741" i="28"/>
  <c r="AF742" i="28"/>
  <c r="AF743" i="28"/>
  <c r="AF744" i="28"/>
  <c r="AF745" i="28"/>
  <c r="AF746" i="28"/>
  <c r="AF747" i="28"/>
  <c r="AF748" i="28"/>
  <c r="AF749" i="28"/>
  <c r="AF750" i="28"/>
  <c r="AF751" i="28"/>
  <c r="AF752" i="28"/>
  <c r="AF753" i="28"/>
  <c r="AF754" i="28"/>
  <c r="AF755" i="28"/>
  <c r="AF756" i="28"/>
  <c r="AF757" i="28"/>
  <c r="AF758" i="28"/>
  <c r="AF759" i="28"/>
  <c r="AF760" i="28"/>
  <c r="AF761" i="28"/>
  <c r="AF762" i="28"/>
  <c r="AF763" i="28"/>
  <c r="AF764" i="28"/>
  <c r="AF765" i="28"/>
  <c r="AF766" i="28"/>
  <c r="AF767" i="28"/>
  <c r="AF768" i="28"/>
  <c r="AF769" i="28"/>
  <c r="AF770" i="28"/>
  <c r="AF771" i="28"/>
  <c r="AF772" i="28"/>
  <c r="AF773" i="28"/>
  <c r="AF774" i="28"/>
  <c r="AF775" i="28"/>
  <c r="AF776" i="28"/>
  <c r="AF777" i="28"/>
  <c r="AF778" i="28"/>
  <c r="AF779" i="28"/>
  <c r="AF780" i="28"/>
  <c r="AF781" i="28"/>
  <c r="AF782" i="28"/>
  <c r="AF783" i="28"/>
  <c r="AF784" i="28"/>
  <c r="AF785" i="28"/>
  <c r="AF786" i="28"/>
  <c r="AF787" i="28"/>
  <c r="AF788" i="28"/>
  <c r="AF789" i="28"/>
  <c r="AF790" i="28"/>
  <c r="AF791" i="28"/>
  <c r="AF792" i="28"/>
  <c r="AF793" i="28"/>
  <c r="AF794" i="28"/>
  <c r="AF795" i="28"/>
  <c r="AF796" i="28"/>
  <c r="AF797" i="28"/>
  <c r="AF798" i="28"/>
  <c r="AF799" i="28"/>
  <c r="AF800" i="28"/>
  <c r="AF801" i="28"/>
  <c r="AF802" i="28"/>
  <c r="AF803" i="28"/>
  <c r="AF804" i="28"/>
  <c r="AF805" i="28"/>
  <c r="AF806" i="28"/>
  <c r="AF807" i="28"/>
  <c r="AF808" i="28"/>
  <c r="AF809" i="28"/>
  <c r="AF810" i="28"/>
  <c r="AF811" i="28"/>
  <c r="AF812" i="28"/>
  <c r="AF813" i="28"/>
  <c r="AF814" i="28"/>
  <c r="AF815" i="28"/>
  <c r="AF816" i="28"/>
  <c r="AF817" i="28"/>
  <c r="AF818" i="28"/>
  <c r="AF819" i="28"/>
  <c r="AF820" i="28"/>
  <c r="AF821" i="28"/>
  <c r="AF822" i="28"/>
  <c r="AF823" i="28"/>
  <c r="AF824" i="28"/>
  <c r="AF825" i="28"/>
  <c r="AF826" i="28"/>
  <c r="AF827" i="28"/>
  <c r="AF828" i="28"/>
  <c r="AF829" i="28"/>
  <c r="AF830" i="28"/>
  <c r="AF831" i="28"/>
  <c r="AF832" i="28"/>
  <c r="AF833" i="28"/>
  <c r="AF834" i="28"/>
  <c r="AF835" i="28"/>
  <c r="AF836" i="28"/>
  <c r="AF837" i="28"/>
  <c r="AF838" i="28"/>
  <c r="AF839" i="28"/>
  <c r="AF840" i="28"/>
  <c r="AF841" i="28"/>
  <c r="AF842" i="28"/>
  <c r="AF843" i="28"/>
  <c r="AF844" i="28"/>
  <c r="AF845" i="28"/>
  <c r="AF846" i="28"/>
  <c r="AF847" i="28"/>
  <c r="AF848" i="28"/>
  <c r="AF849" i="28"/>
  <c r="AF850" i="28"/>
  <c r="AF851" i="28"/>
  <c r="AF852" i="28"/>
  <c r="AF853" i="28"/>
  <c r="AF854" i="28"/>
  <c r="AF855" i="28"/>
  <c r="AF856" i="28"/>
  <c r="AF857" i="28"/>
  <c r="AF858" i="28"/>
  <c r="AF859" i="28"/>
  <c r="AF860" i="28"/>
  <c r="AF861" i="28"/>
  <c r="AF862" i="28"/>
  <c r="AF863" i="28"/>
  <c r="AF864" i="28"/>
  <c r="AF865" i="28"/>
  <c r="AF866" i="28"/>
  <c r="AF867" i="28"/>
  <c r="AF868" i="28"/>
  <c r="AF869" i="28"/>
  <c r="AF870" i="28"/>
  <c r="AF871" i="28"/>
  <c r="AF872" i="28"/>
  <c r="AF873" i="28"/>
  <c r="AF874" i="28"/>
  <c r="AF875" i="28"/>
  <c r="AF876" i="28"/>
  <c r="AF877" i="28"/>
  <c r="AF878" i="28"/>
  <c r="AF879" i="28"/>
  <c r="AF880" i="28"/>
  <c r="AF881" i="28"/>
  <c r="AF882" i="28"/>
  <c r="AF883" i="28"/>
  <c r="AF884" i="28"/>
  <c r="AF885" i="28"/>
  <c r="AF886" i="28"/>
  <c r="AF887" i="28"/>
  <c r="AF888" i="28"/>
  <c r="AF889" i="28"/>
  <c r="AF890" i="28"/>
  <c r="AF891" i="28"/>
  <c r="AF892" i="28"/>
  <c r="AF893" i="28"/>
  <c r="AF894" i="28"/>
  <c r="AF895" i="28"/>
  <c r="AF896" i="28"/>
  <c r="AF897" i="28"/>
  <c r="AF898" i="28"/>
  <c r="AF899" i="28"/>
  <c r="AF900" i="28"/>
  <c r="AF901" i="28"/>
  <c r="AF902" i="28"/>
  <c r="AF903" i="28"/>
  <c r="AF904" i="28"/>
  <c r="AF905" i="28"/>
  <c r="AF906" i="28"/>
  <c r="AF907" i="28"/>
  <c r="AF908" i="28"/>
  <c r="AF909" i="28"/>
  <c r="AF910" i="28"/>
  <c r="AF911" i="28"/>
  <c r="AF912" i="28"/>
  <c r="AF913" i="28"/>
  <c r="AF914" i="28"/>
  <c r="AF915" i="28"/>
  <c r="AF916" i="28"/>
  <c r="AF917" i="28"/>
  <c r="AF918" i="28"/>
  <c r="AF919" i="28"/>
  <c r="AF920" i="28"/>
  <c r="AF921" i="28"/>
  <c r="AF922" i="28"/>
  <c r="AF923" i="28"/>
  <c r="AF924" i="28"/>
  <c r="AF925" i="28"/>
  <c r="AF926" i="28"/>
  <c r="AF927" i="28"/>
  <c r="AF928" i="28"/>
  <c r="AF929" i="28"/>
  <c r="AF930" i="28"/>
  <c r="AF931" i="28"/>
  <c r="AF932" i="28"/>
  <c r="AF933" i="28"/>
  <c r="AF934" i="28"/>
  <c r="AF935" i="28"/>
  <c r="AF936" i="28"/>
  <c r="AF937" i="28"/>
  <c r="AF938" i="28"/>
  <c r="AF939" i="28"/>
  <c r="AF940" i="28"/>
  <c r="AF941" i="28"/>
  <c r="AF942" i="28"/>
  <c r="AF943" i="28"/>
  <c r="AF944" i="28"/>
  <c r="AF945" i="28"/>
  <c r="AF946" i="28"/>
  <c r="AF947" i="28"/>
  <c r="AF948" i="28"/>
  <c r="AF949" i="28"/>
  <c r="AF950" i="28"/>
  <c r="AF951" i="28"/>
  <c r="AF952" i="28"/>
  <c r="AF953" i="28"/>
  <c r="AF954" i="28"/>
  <c r="AF955" i="28"/>
  <c r="AF956" i="28"/>
  <c r="AF957" i="28"/>
  <c r="AF958" i="28"/>
  <c r="AF959" i="28"/>
  <c r="AF960" i="28"/>
  <c r="AF961" i="28"/>
  <c r="AF962" i="28"/>
  <c r="AF963" i="28"/>
  <c r="AF964" i="28"/>
  <c r="AF965" i="28"/>
  <c r="AF966" i="28"/>
  <c r="AF967" i="28"/>
  <c r="AF968" i="28"/>
  <c r="AF969" i="28"/>
  <c r="AF970" i="28"/>
  <c r="AF971" i="28"/>
  <c r="AF972" i="28"/>
  <c r="AF973" i="28"/>
  <c r="AF974" i="28"/>
  <c r="AF975" i="28"/>
  <c r="AF976" i="28"/>
  <c r="AF977" i="28"/>
  <c r="AF978" i="28"/>
  <c r="AF979" i="28"/>
  <c r="AF980" i="28"/>
  <c r="AF981" i="28"/>
  <c r="AF982" i="28"/>
  <c r="AF983" i="28"/>
  <c r="AF984" i="28"/>
  <c r="AF985" i="28"/>
  <c r="AF986" i="28"/>
  <c r="AF987" i="28"/>
  <c r="AF988" i="28"/>
  <c r="AF989" i="28"/>
  <c r="AF990" i="28"/>
  <c r="AF991" i="28"/>
  <c r="AF992" i="28"/>
  <c r="AF993" i="28"/>
  <c r="AF994" i="28"/>
  <c r="AF995" i="28"/>
  <c r="AF996" i="28"/>
  <c r="AF997" i="28"/>
  <c r="AF998" i="28"/>
  <c r="AF999" i="28"/>
  <c r="AF1000" i="28"/>
  <c r="AF1001" i="28"/>
  <c r="AF1002" i="28"/>
  <c r="AF1003" i="28"/>
  <c r="AF1004" i="28"/>
  <c r="AF1005" i="28"/>
  <c r="AF1006" i="28"/>
  <c r="AF1007" i="28"/>
  <c r="AF1008" i="28"/>
  <c r="AF1009" i="28"/>
  <c r="AF1010" i="28"/>
  <c r="AF1011" i="28"/>
  <c r="AF1012" i="28"/>
  <c r="AF1013" i="28"/>
  <c r="AF1014" i="28"/>
  <c r="AF1015" i="28"/>
  <c r="AF1016" i="28"/>
  <c r="AF1017" i="28"/>
  <c r="AF1018" i="28"/>
  <c r="AF1019" i="28"/>
  <c r="AF1020" i="28"/>
  <c r="AF1021" i="28"/>
  <c r="AF1022" i="28"/>
  <c r="AF1023" i="28"/>
  <c r="AF1024" i="28"/>
  <c r="AF1025" i="28"/>
  <c r="AF1102" i="28"/>
  <c r="AF1103" i="28"/>
  <c r="AF1104" i="28"/>
  <c r="AF1105" i="28"/>
  <c r="AF1106" i="28"/>
  <c r="AF1107" i="28"/>
  <c r="AF1108" i="28"/>
  <c r="AF1109" i="28"/>
  <c r="AF1110" i="28"/>
  <c r="AF1111" i="28"/>
  <c r="AF1112" i="28"/>
  <c r="AF1113" i="28"/>
  <c r="AF1114" i="28"/>
  <c r="AF1115" i="28"/>
  <c r="AF1116" i="28"/>
  <c r="AF1117" i="28"/>
  <c r="AF1118" i="28"/>
  <c r="AF1119" i="28"/>
  <c r="AF1120" i="28"/>
  <c r="AF1121" i="28"/>
  <c r="AF1122" i="28"/>
  <c r="AF1123" i="28"/>
  <c r="AF1124" i="28"/>
  <c r="AF1125" i="28"/>
  <c r="AF1126" i="28"/>
  <c r="AF1127" i="28"/>
  <c r="AF1128" i="28"/>
  <c r="AF1129" i="28"/>
  <c r="AF1130" i="28"/>
  <c r="AF1131" i="28"/>
  <c r="AF1132" i="28"/>
  <c r="AF1133" i="28"/>
  <c r="AF1134" i="28"/>
  <c r="AF1135" i="28"/>
  <c r="AF1136" i="28"/>
  <c r="AF1137" i="28"/>
  <c r="AF1138" i="28"/>
  <c r="AF1139" i="28"/>
  <c r="AF1140" i="28"/>
  <c r="AF1141" i="28"/>
  <c r="AF1142" i="28"/>
  <c r="AF1143" i="28"/>
  <c r="AF1144" i="28"/>
  <c r="AF1145" i="28"/>
  <c r="AF1146" i="28"/>
  <c r="AF1147" i="28"/>
  <c r="AF1148" i="28"/>
  <c r="AF1149" i="28"/>
  <c r="AF1150" i="28"/>
  <c r="AF1151" i="28"/>
  <c r="AF1152" i="28"/>
  <c r="AF1153" i="28"/>
  <c r="AF1154" i="28"/>
  <c r="AF1155" i="28"/>
  <c r="AF1156" i="28"/>
  <c r="AF1157" i="28"/>
  <c r="AF1158" i="28"/>
  <c r="AF1159" i="28"/>
  <c r="AF1160" i="28"/>
  <c r="AF1161" i="28"/>
  <c r="AF1162" i="28"/>
  <c r="AF1163" i="28"/>
  <c r="AF1164" i="28"/>
  <c r="AF1165" i="28"/>
  <c r="AF1166" i="28"/>
  <c r="AF1167" i="28"/>
  <c r="AF1168" i="28"/>
  <c r="AF1169" i="28"/>
  <c r="AF1170" i="28"/>
  <c r="AF1171" i="28"/>
  <c r="AF1172" i="28"/>
  <c r="AF1173" i="28"/>
  <c r="AF1174" i="28"/>
  <c r="AF1175" i="28"/>
  <c r="AF1176" i="28"/>
  <c r="AF1177" i="28"/>
  <c r="AF1178" i="28"/>
  <c r="AF1179" i="28"/>
  <c r="AF1180" i="28"/>
  <c r="AF1181" i="28"/>
  <c r="AF1182" i="28"/>
  <c r="AF1183" i="28"/>
  <c r="AF1184" i="28"/>
  <c r="AF1185" i="28"/>
  <c r="AF1186" i="28"/>
  <c r="AF1187" i="28"/>
  <c r="AF1188" i="28"/>
  <c r="AF1189" i="28"/>
  <c r="AF1190" i="28"/>
  <c r="AF1191" i="28"/>
  <c r="AF1192" i="28"/>
  <c r="AF1193" i="28"/>
  <c r="AF1194" i="28"/>
  <c r="AF1195" i="28"/>
  <c r="AF1196" i="28"/>
  <c r="AF1197" i="28"/>
  <c r="AF1198" i="28"/>
  <c r="AF1199" i="28"/>
  <c r="AF1200" i="28"/>
  <c r="AF1201" i="28"/>
  <c r="AF1202" i="28"/>
  <c r="AF1203" i="28"/>
  <c r="AF1204" i="28"/>
  <c r="AF1205" i="28"/>
  <c r="AF1206" i="28"/>
  <c r="AF1207" i="28"/>
  <c r="AF1208" i="28"/>
  <c r="AF1209" i="28"/>
  <c r="AF1210" i="28"/>
  <c r="AF1211" i="28"/>
  <c r="AF1212" i="28"/>
  <c r="AF1213" i="28"/>
  <c r="AF1214" i="28"/>
  <c r="AF1215" i="28"/>
  <c r="AF1216" i="28"/>
  <c r="AF1217" i="28"/>
  <c r="AF1218" i="28"/>
  <c r="AF1219" i="28"/>
  <c r="AF1220" i="28"/>
  <c r="AF1221" i="28"/>
  <c r="AF1222" i="28"/>
  <c r="AF1223" i="28"/>
  <c r="AF1224" i="28"/>
  <c r="AF1225" i="28"/>
  <c r="AF1226" i="28"/>
  <c r="AF1227" i="28"/>
  <c r="AF1228" i="28"/>
  <c r="AF1229" i="28"/>
  <c r="AF1230" i="28"/>
  <c r="AF1231" i="28"/>
  <c r="AF1232" i="28"/>
  <c r="AF1233" i="28"/>
  <c r="AF1234" i="28"/>
  <c r="AF1235" i="28"/>
  <c r="AF1236" i="28"/>
  <c r="AF1237" i="28"/>
  <c r="AF1238" i="28"/>
  <c r="AF1239" i="28"/>
  <c r="AF1240" i="28"/>
  <c r="AF1241" i="28"/>
  <c r="AF1242" i="28"/>
  <c r="AF1243" i="28"/>
  <c r="AF1244" i="28"/>
  <c r="AF1245" i="28"/>
  <c r="AF1246" i="28"/>
  <c r="AF1247" i="28"/>
  <c r="AF1248" i="28"/>
  <c r="AF1249" i="28"/>
  <c r="AF1250" i="28"/>
  <c r="AF1251" i="28"/>
  <c r="AF1252" i="28"/>
  <c r="AF1253" i="28"/>
  <c r="AF1254" i="28"/>
  <c r="AF1255" i="28"/>
  <c r="AF1256" i="28"/>
  <c r="AF1257" i="28"/>
  <c r="AF1258" i="28"/>
  <c r="AF1259" i="28"/>
  <c r="AF1260" i="28"/>
  <c r="AF1261" i="28"/>
  <c r="AF1262" i="28"/>
  <c r="AF1263" i="28"/>
  <c r="AF1264" i="28"/>
  <c r="AF1265" i="28"/>
  <c r="AF1266" i="28"/>
  <c r="AF1267" i="28"/>
  <c r="AF1268" i="28"/>
  <c r="AF1269" i="28"/>
  <c r="AF1270" i="28"/>
  <c r="AF1271" i="28"/>
  <c r="AF1272" i="28"/>
  <c r="AF1273" i="28"/>
  <c r="AF1274" i="28"/>
  <c r="AF1275" i="28"/>
  <c r="AF1276" i="28"/>
  <c r="AF1277" i="28"/>
  <c r="AF1278" i="28"/>
  <c r="AF1279" i="28"/>
  <c r="AF1280" i="28"/>
  <c r="AF1281" i="28"/>
  <c r="AF1282" i="28"/>
  <c r="AF1283" i="28"/>
  <c r="AF1284" i="28"/>
  <c r="AF1285" i="28"/>
  <c r="AF1286" i="28"/>
  <c r="AF1287" i="28"/>
  <c r="AF1288" i="28"/>
  <c r="AF1289" i="28"/>
  <c r="AF1290" i="28"/>
  <c r="AF1291" i="28"/>
  <c r="AF1292" i="28"/>
  <c r="AF1293" i="28"/>
  <c r="AF1294" i="28"/>
  <c r="AF1295" i="28"/>
  <c r="AF1296" i="28"/>
  <c r="AF1297" i="28"/>
  <c r="AF1298" i="28"/>
  <c r="AF1299" i="28"/>
  <c r="AF1300" i="28"/>
  <c r="AF1301" i="28"/>
  <c r="AF1302" i="28"/>
  <c r="AF1303" i="28"/>
  <c r="AF1304" i="28"/>
  <c r="AF1305" i="28"/>
  <c r="AF1306" i="28"/>
  <c r="AF1307" i="28"/>
  <c r="AF1308" i="28"/>
  <c r="AF1309" i="28"/>
  <c r="AF1310" i="28"/>
  <c r="AF1311" i="28"/>
  <c r="AF1312" i="28"/>
  <c r="AF1313" i="28"/>
  <c r="AF1314" i="28"/>
  <c r="AF1315" i="28"/>
  <c r="AF1316" i="28"/>
  <c r="AF1317" i="28"/>
  <c r="AF1318" i="28"/>
  <c r="AF1319" i="28"/>
  <c r="AF1320" i="28"/>
  <c r="AF1321" i="28"/>
  <c r="AF1322" i="28"/>
  <c r="AF1323" i="28"/>
  <c r="AF1324" i="28"/>
  <c r="AF1325" i="28"/>
  <c r="AF1326" i="28"/>
  <c r="AF1327" i="28"/>
  <c r="AF1328" i="28"/>
  <c r="AF1329" i="28"/>
  <c r="AF1330" i="28"/>
  <c r="AF1331" i="28"/>
  <c r="AF1332" i="28"/>
  <c r="AF1333" i="28"/>
  <c r="AF1334" i="28"/>
  <c r="AF1335" i="28"/>
  <c r="AF1336" i="28"/>
  <c r="AF1337" i="28"/>
  <c r="AF1338" i="28"/>
  <c r="AF1339" i="28"/>
  <c r="AF1340" i="28"/>
  <c r="AF1341" i="28"/>
  <c r="AF1342" i="28"/>
  <c r="AF1343" i="28"/>
  <c r="AF1344" i="28"/>
  <c r="AF1345" i="28"/>
  <c r="AF1346" i="28"/>
  <c r="AF1347" i="28"/>
  <c r="AF1348" i="28"/>
  <c r="AF1349" i="28"/>
  <c r="AF1350" i="28"/>
  <c r="AF1351" i="28"/>
  <c r="AF1352" i="28"/>
  <c r="AF1353" i="28"/>
  <c r="AF1354" i="28"/>
  <c r="AF1355" i="28"/>
  <c r="AF1356" i="28"/>
  <c r="AF1357" i="28"/>
  <c r="AF1358" i="28"/>
  <c r="AF1359" i="28"/>
  <c r="AF1360" i="28"/>
  <c r="AF1361" i="28"/>
  <c r="AF1362" i="28"/>
  <c r="AF1363" i="28"/>
  <c r="AF1364" i="28"/>
  <c r="AF1365" i="28"/>
  <c r="AF1366" i="28"/>
  <c r="AF1367" i="28"/>
  <c r="AF1368" i="28"/>
  <c r="AF1369" i="28"/>
  <c r="AF1370" i="28"/>
  <c r="AF1371" i="28"/>
  <c r="AF1372" i="28"/>
  <c r="AF1373" i="28"/>
  <c r="AF1374" i="28"/>
  <c r="AF1375" i="28"/>
  <c r="AF1376" i="28"/>
  <c r="AF1377" i="28"/>
  <c r="AF1378" i="28"/>
  <c r="AF1379" i="28"/>
  <c r="AF1380" i="28"/>
  <c r="AF1381" i="28"/>
  <c r="AF1382" i="28"/>
  <c r="AF1383" i="28"/>
  <c r="AF1384" i="28"/>
  <c r="AF1385" i="28"/>
  <c r="AF1386" i="28"/>
  <c r="AF1387" i="28"/>
  <c r="AF1388" i="28"/>
  <c r="AF1389" i="28"/>
  <c r="AF1390" i="28"/>
  <c r="AF1391" i="28"/>
  <c r="AF1392" i="28"/>
  <c r="AF1393" i="28"/>
  <c r="AF1394" i="28"/>
  <c r="AF1395" i="28"/>
  <c r="AF1396" i="28"/>
  <c r="AF1397" i="28"/>
  <c r="AF1398" i="28"/>
  <c r="AF1399" i="28"/>
  <c r="AF1400" i="28"/>
  <c r="AF1401" i="28"/>
  <c r="AF1402" i="28"/>
  <c r="AF1403" i="28"/>
  <c r="AF1404" i="28"/>
  <c r="AF1405" i="28"/>
  <c r="AF1406" i="28"/>
  <c r="AF1407" i="28"/>
  <c r="AF1408" i="28"/>
  <c r="AF1409" i="28"/>
  <c r="AF1410" i="28"/>
  <c r="AF1411" i="28"/>
  <c r="AF1412" i="28"/>
  <c r="AF1415" i="28"/>
  <c r="AF1416" i="28"/>
  <c r="AF1417" i="28"/>
  <c r="AF1418" i="28"/>
  <c r="AF1419" i="28"/>
  <c r="AF1420" i="28"/>
  <c r="AF1421" i="28"/>
  <c r="AF1422" i="28"/>
  <c r="AF1423" i="28"/>
  <c r="AF1424" i="28"/>
  <c r="AF1425" i="28"/>
  <c r="AF1426" i="28"/>
  <c r="AF1427" i="28"/>
  <c r="AF1428" i="28"/>
  <c r="AF1429" i="28"/>
  <c r="AF1430" i="28"/>
  <c r="AF1431" i="28"/>
  <c r="AF1432" i="28"/>
  <c r="AF1433" i="28"/>
  <c r="AF1434" i="28"/>
  <c r="AF1435" i="28"/>
  <c r="AF1436" i="28"/>
  <c r="AF1448" i="28"/>
  <c r="AF1449" i="28"/>
  <c r="AF1450" i="28"/>
  <c r="AF1451" i="28"/>
  <c r="AF1452" i="28"/>
  <c r="AF1453" i="28"/>
  <c r="AF1454" i="28"/>
  <c r="AF1455" i="28"/>
  <c r="AF1456" i="28"/>
  <c r="AF1457" i="28"/>
  <c r="AF1458" i="28"/>
  <c r="AF1459" i="28"/>
  <c r="AF1460" i="28"/>
  <c r="AF1461" i="28"/>
  <c r="AF1462" i="28"/>
  <c r="AF1463" i="28"/>
  <c r="AF1464" i="28"/>
  <c r="AF1465" i="28"/>
  <c r="AF1466" i="28"/>
  <c r="AF1467" i="28"/>
  <c r="AF1468" i="28"/>
  <c r="AF1469" i="28"/>
  <c r="AF1470" i="28"/>
  <c r="AF1471" i="28"/>
  <c r="AF1472" i="28"/>
  <c r="AF1473" i="28"/>
  <c r="AF1474" i="28"/>
  <c r="AF1475" i="28"/>
  <c r="AF1476" i="28"/>
  <c r="AF1477" i="28"/>
  <c r="AF1478" i="28"/>
  <c r="AF1479" i="28"/>
  <c r="AF1480" i="28"/>
  <c r="AF1481" i="28"/>
  <c r="AF1482" i="28"/>
  <c r="AF1483" i="28"/>
  <c r="AF1484" i="28"/>
  <c r="AF1485" i="28"/>
  <c r="AF1486" i="28"/>
  <c r="AF1487" i="28"/>
  <c r="AF1488" i="28"/>
  <c r="AF1489" i="28"/>
  <c r="AF1490" i="28"/>
  <c r="AF1491" i="28"/>
  <c r="AF1492" i="28"/>
  <c r="AF1493" i="28"/>
  <c r="AF1494" i="28"/>
  <c r="AF1495" i="28"/>
  <c r="AF1496" i="28"/>
  <c r="AF1497" i="28"/>
  <c r="AF1498" i="28"/>
  <c r="AF1499" i="28"/>
  <c r="AF1500" i="28"/>
  <c r="AF1501" i="28"/>
  <c r="AF1502" i="28"/>
  <c r="AF1503" i="28"/>
  <c r="AF1504" i="28"/>
  <c r="AF1505" i="28"/>
  <c r="AF1506" i="28"/>
  <c r="AF1507" i="28"/>
  <c r="AF1508" i="28"/>
  <c r="AF1509" i="28"/>
  <c r="AF1510" i="28"/>
  <c r="AF1511" i="28"/>
  <c r="AF1512" i="28"/>
  <c r="AF1513" i="28"/>
  <c r="AF1514" i="28"/>
  <c r="AF1515" i="28"/>
  <c r="AF1516" i="28"/>
  <c r="AF1517" i="28"/>
  <c r="AF1518" i="28"/>
  <c r="AF1519" i="28"/>
  <c r="AF1520" i="28"/>
  <c r="AF1521" i="28"/>
  <c r="AF1522" i="28"/>
  <c r="AF1523" i="28"/>
  <c r="AF1524" i="28"/>
  <c r="AF1525" i="28"/>
  <c r="AF1526" i="28"/>
  <c r="AF1527" i="28"/>
  <c r="AF1528" i="28"/>
  <c r="AF1529" i="28"/>
  <c r="AF1530" i="28"/>
  <c r="AF1531" i="28"/>
  <c r="AF1532" i="28"/>
  <c r="AF1533" i="28"/>
  <c r="AF1534" i="28"/>
  <c r="AF1535" i="28"/>
  <c r="AF1536" i="28"/>
  <c r="AF1537" i="28"/>
  <c r="AF1538" i="28"/>
  <c r="AF1539" i="28"/>
  <c r="AF1540" i="28"/>
  <c r="AF1541" i="28"/>
  <c r="AF1542" i="28"/>
  <c r="AF1543" i="28"/>
  <c r="AF1544" i="28"/>
  <c r="AF1545" i="28"/>
  <c r="AF1546" i="28"/>
  <c r="AF1547" i="28"/>
  <c r="AF1548" i="28"/>
  <c r="AF1549" i="28"/>
  <c r="AF1550" i="28"/>
  <c r="AF1551" i="28"/>
  <c r="AF1552" i="28"/>
  <c r="AF1553" i="28"/>
  <c r="AF1554" i="28"/>
  <c r="AF1555" i="28"/>
  <c r="AF1556" i="28"/>
  <c r="AF1557" i="28"/>
  <c r="AF1558" i="28"/>
  <c r="AF1559" i="28"/>
  <c r="AF1560" i="28"/>
  <c r="AF1561" i="28"/>
  <c r="AF1562" i="28"/>
  <c r="AF1563" i="28"/>
  <c r="AF1564" i="28"/>
  <c r="AF1565" i="28"/>
  <c r="AF1566" i="28"/>
  <c r="AF1567" i="28"/>
  <c r="AF1568" i="28"/>
  <c r="AF1569" i="28"/>
  <c r="AF1570" i="28"/>
  <c r="AF1571" i="28"/>
  <c r="AF1572" i="28"/>
  <c r="AF1573" i="28"/>
  <c r="AF1574" i="28"/>
  <c r="AF1575" i="28"/>
  <c r="AF1576" i="28"/>
  <c r="AF1577" i="28"/>
  <c r="AF1578" i="28"/>
  <c r="AF1579" i="28"/>
  <c r="AF1580" i="28"/>
  <c r="AF1581" i="28"/>
  <c r="AF1582" i="28"/>
  <c r="AF1583" i="28"/>
  <c r="AF1584" i="28"/>
  <c r="AF1585" i="28"/>
  <c r="AF1586" i="28"/>
  <c r="AF1587" i="28"/>
  <c r="AF1588" i="28"/>
  <c r="AF1589" i="28"/>
  <c r="AF1590" i="28"/>
  <c r="AF1591" i="28"/>
  <c r="AF1592" i="28"/>
  <c r="AF1593" i="28"/>
  <c r="AF1594" i="28"/>
  <c r="AF1595" i="28"/>
  <c r="AF1596" i="28"/>
  <c r="AF1597" i="28"/>
  <c r="AF1598" i="28"/>
  <c r="AF1599" i="28"/>
  <c r="AF1600" i="28"/>
  <c r="AF1601" i="28"/>
  <c r="AF1602" i="28"/>
  <c r="AF1603" i="28"/>
  <c r="AF1604" i="28"/>
  <c r="AF1605" i="28"/>
  <c r="AF1606" i="28"/>
  <c r="AF1607" i="28"/>
  <c r="AF1608" i="28"/>
  <c r="AF1609" i="28"/>
  <c r="AF1610" i="28"/>
  <c r="AF1611" i="28"/>
  <c r="AF1612" i="28"/>
  <c r="AF1613" i="28"/>
  <c r="AF1614" i="28"/>
  <c r="AF1615" i="28"/>
  <c r="AF1616" i="28"/>
  <c r="AF1617" i="28"/>
  <c r="AF1618" i="28"/>
  <c r="AF1619" i="28"/>
  <c r="AF1620" i="28"/>
  <c r="AF1621" i="28"/>
  <c r="AF1622" i="28"/>
  <c r="AF1623" i="28"/>
  <c r="AF1624" i="28"/>
  <c r="AF1625" i="28"/>
  <c r="AF1626" i="28"/>
  <c r="AF1627" i="28"/>
  <c r="AF1628" i="28"/>
  <c r="AF1629" i="28"/>
  <c r="AF1630" i="28"/>
  <c r="AF1631" i="28"/>
  <c r="AF1632" i="28"/>
  <c r="AF1633" i="28"/>
  <c r="AF1634" i="28"/>
  <c r="AF1635" i="28"/>
  <c r="AF1636" i="28"/>
  <c r="AF1637" i="28"/>
  <c r="AF1638" i="28"/>
  <c r="AF1639" i="28"/>
  <c r="AF1640" i="28"/>
  <c r="AF1641" i="28"/>
  <c r="AF1642" i="28"/>
  <c r="AF1643" i="28"/>
  <c r="AF1644" i="28"/>
  <c r="AF1645" i="28"/>
  <c r="AF1646" i="28"/>
  <c r="AF1647" i="28"/>
  <c r="AF1648" i="28"/>
  <c r="AF1649" i="28"/>
  <c r="AF1650" i="28"/>
  <c r="AF1651" i="28"/>
  <c r="AF1652" i="28"/>
  <c r="AF1653" i="28"/>
  <c r="AF1654" i="28"/>
  <c r="AF1655" i="28"/>
  <c r="AF1656" i="28"/>
  <c r="AF1657" i="28"/>
  <c r="AF1658" i="28"/>
  <c r="AF1659" i="28"/>
  <c r="AF1660" i="28"/>
  <c r="AF1661" i="28"/>
  <c r="AF1662" i="28"/>
  <c r="AF1663" i="28"/>
  <c r="AF1664" i="28"/>
  <c r="AF1665" i="28"/>
  <c r="AF1666" i="28"/>
  <c r="AF1667" i="28"/>
  <c r="AF1668" i="28"/>
  <c r="AF1669" i="28"/>
  <c r="AF1670" i="28"/>
  <c r="AF1671" i="28"/>
  <c r="AF1672" i="28"/>
  <c r="AF1673" i="28"/>
  <c r="AF1674" i="28"/>
  <c r="AF1675" i="28"/>
  <c r="AF1676" i="28"/>
  <c r="AF1677" i="28"/>
  <c r="AF1678" i="28"/>
  <c r="AF1679" i="28"/>
  <c r="AF1680" i="28"/>
  <c r="AF1681" i="28"/>
  <c r="AF1682" i="28"/>
  <c r="AF1683" i="28"/>
  <c r="AF1684" i="28"/>
  <c r="AF1685" i="28"/>
  <c r="AF1686" i="28"/>
  <c r="AF1687" i="28"/>
  <c r="AF1688" i="28"/>
  <c r="AF1689" i="28"/>
  <c r="AF1690" i="28"/>
  <c r="AF1691" i="28"/>
  <c r="AF1692" i="28"/>
  <c r="AF1693" i="28"/>
  <c r="AF1694" i="28"/>
  <c r="AF1695" i="28"/>
  <c r="AF1696" i="28"/>
  <c r="AF1697" i="28"/>
  <c r="AF1698" i="28"/>
  <c r="AF1699" i="28"/>
  <c r="AF1700" i="28"/>
  <c r="AF1701" i="28"/>
  <c r="AF1702" i="28"/>
  <c r="AF1703" i="28"/>
  <c r="AF1704" i="28"/>
  <c r="AF1705" i="28"/>
  <c r="AF1706" i="28"/>
  <c r="AF1707" i="28"/>
  <c r="AF1708" i="28"/>
  <c r="AF1709" i="28"/>
  <c r="AF1710" i="28"/>
  <c r="AF1711" i="28"/>
  <c r="AF1712" i="28"/>
  <c r="AF1713" i="28"/>
  <c r="AF1714" i="28"/>
  <c r="AF1715" i="28"/>
  <c r="AF1716" i="28"/>
  <c r="AF1717" i="28"/>
  <c r="AF1718" i="28"/>
  <c r="AF1719" i="28"/>
  <c r="AF1720" i="28"/>
  <c r="AF1721" i="28"/>
  <c r="AF1722" i="28"/>
  <c r="AF1723" i="28"/>
  <c r="AF1724" i="28"/>
  <c r="AF1725" i="28"/>
  <c r="AF1726" i="28"/>
  <c r="AF1727" i="28"/>
  <c r="AF1728" i="28"/>
  <c r="AF1729" i="28"/>
  <c r="AF1730" i="28"/>
  <c r="AF1731" i="28"/>
  <c r="AF1732" i="28"/>
  <c r="AF1733" i="28"/>
  <c r="AF1734" i="28"/>
  <c r="AF1735" i="28"/>
  <c r="AF1736" i="28"/>
  <c r="AF1737" i="28"/>
  <c r="AF1738" i="28"/>
  <c r="AF1739" i="28"/>
  <c r="AF1740" i="28"/>
  <c r="AF1741" i="28"/>
  <c r="AF1742" i="28"/>
  <c r="AF1743" i="28"/>
  <c r="AF1744" i="28"/>
  <c r="AF1745" i="28"/>
  <c r="AF1746" i="28"/>
  <c r="AF1747" i="28"/>
  <c r="AF1748" i="28"/>
  <c r="AF1749" i="28"/>
  <c r="AF1750" i="28"/>
  <c r="AF1751" i="28"/>
  <c r="AF1752" i="28"/>
  <c r="AF1753" i="28"/>
  <c r="AF1754" i="28"/>
  <c r="AF1755" i="28"/>
  <c r="AF1756" i="28"/>
  <c r="AF1757" i="28"/>
  <c r="AF1758" i="28"/>
  <c r="AF1759" i="28"/>
  <c r="AF1760" i="28"/>
  <c r="AF1761" i="28"/>
  <c r="AF1762" i="28"/>
  <c r="AF1763" i="28"/>
  <c r="AF1764" i="28"/>
  <c r="AF1765" i="28"/>
  <c r="AF1766" i="28"/>
  <c r="AF1767" i="28"/>
  <c r="AF1768" i="28"/>
  <c r="AF1769" i="28"/>
  <c r="AF1770" i="28"/>
  <c r="AF1771" i="28"/>
  <c r="AF1772" i="28"/>
  <c r="AF1773" i="28"/>
  <c r="AF1774" i="28"/>
  <c r="AF1775" i="28"/>
  <c r="AF1776" i="28"/>
  <c r="AF1777" i="28"/>
  <c r="AF1778" i="28"/>
  <c r="AF1779" i="28"/>
  <c r="AF1780" i="28"/>
  <c r="AF1781" i="28"/>
  <c r="AF1782" i="28"/>
  <c r="AF1783" i="28"/>
  <c r="AF1784" i="28"/>
  <c r="AF1785" i="28"/>
  <c r="AF1786" i="28"/>
  <c r="AF1787" i="28"/>
  <c r="AF1788" i="28"/>
  <c r="AF1820" i="28"/>
  <c r="AF1821" i="28"/>
  <c r="AF1912" i="28"/>
  <c r="AF1913" i="28"/>
  <c r="AF1914" i="28"/>
  <c r="AF1915" i="28"/>
  <c r="AF1916" i="28"/>
  <c r="AF1917" i="28"/>
  <c r="AF1918" i="28"/>
  <c r="AF1919" i="28"/>
  <c r="AF1920" i="28"/>
  <c r="AF1921" i="28"/>
  <c r="AF1922" i="28"/>
  <c r="AF1923" i="28"/>
  <c r="AF1924" i="28"/>
  <c r="AF1925" i="28"/>
  <c r="AF1926" i="28"/>
  <c r="AF1927" i="28"/>
  <c r="AF1928" i="28"/>
  <c r="AF1929" i="28"/>
  <c r="AF1930" i="28"/>
  <c r="AF1931" i="28"/>
  <c r="AF1932" i="28"/>
  <c r="AF1933" i="28"/>
  <c r="AF1934" i="28"/>
  <c r="AF1935" i="28"/>
  <c r="AF1936" i="28"/>
  <c r="AF1937" i="28"/>
  <c r="AF1938" i="28"/>
  <c r="AF1939" i="28"/>
  <c r="AF1941" i="28"/>
  <c r="AF1942" i="28"/>
  <c r="AF1943" i="28"/>
  <c r="AF1944" i="28"/>
  <c r="AF1945" i="28"/>
  <c r="AF1946" i="28"/>
  <c r="AF1947" i="28"/>
  <c r="AF1948" i="28"/>
  <c r="AF1949" i="28"/>
  <c r="AF1950" i="28"/>
  <c r="AF1951" i="28"/>
  <c r="AF1952" i="28"/>
  <c r="AF1953" i="28"/>
  <c r="AF1954" i="28"/>
  <c r="AF1955" i="28"/>
  <c r="AF1956" i="28"/>
  <c r="AF1957" i="28"/>
  <c r="AF1958" i="28"/>
  <c r="AF1959" i="28"/>
  <c r="AF1960" i="28"/>
  <c r="AF1961" i="28"/>
  <c r="AF1962" i="28"/>
  <c r="AF1963" i="28"/>
  <c r="AF1964" i="28"/>
  <c r="AF1965" i="28"/>
  <c r="AF1966" i="28"/>
  <c r="AF1967" i="28"/>
  <c r="AF1968" i="28"/>
  <c r="AF1969" i="28"/>
  <c r="AF1970" i="28"/>
  <c r="AF1971" i="28"/>
  <c r="AF1972" i="28"/>
  <c r="AF1973" i="28"/>
  <c r="AF1974" i="28"/>
  <c r="AF1975" i="28"/>
  <c r="AF1976" i="28"/>
  <c r="AF1977" i="28"/>
  <c r="AF1978" i="28"/>
  <c r="AF1979" i="28"/>
  <c r="AF1980" i="28"/>
  <c r="AF1981" i="28"/>
  <c r="AF1982" i="28"/>
  <c r="AF1983" i="28"/>
  <c r="AF1984" i="28"/>
  <c r="AF1985" i="28"/>
  <c r="AF1986" i="28"/>
  <c r="AF1987" i="28"/>
  <c r="AF1988" i="28"/>
  <c r="AF1989" i="28"/>
  <c r="AF1990" i="28"/>
  <c r="AF1991" i="28"/>
  <c r="AF1992" i="28"/>
  <c r="AF1993" i="28"/>
  <c r="AF1994" i="28"/>
  <c r="AF1995" i="28"/>
  <c r="AF1996" i="28"/>
  <c r="AF1997" i="28"/>
  <c r="AF1998" i="28"/>
  <c r="AF1999" i="28"/>
  <c r="AF2000" i="28"/>
  <c r="AF2001" i="28"/>
  <c r="AF2002" i="28"/>
  <c r="AF2003" i="28"/>
  <c r="AF2004" i="28"/>
  <c r="AF2005" i="28"/>
  <c r="AF2006" i="28"/>
  <c r="AF2007" i="28"/>
  <c r="AF2008" i="28"/>
  <c r="AF2009" i="28"/>
  <c r="AF2010" i="28"/>
  <c r="AF2011" i="28"/>
  <c r="AF2012" i="28"/>
  <c r="AF2013" i="28"/>
  <c r="AF2014" i="28"/>
  <c r="AF2015" i="28"/>
  <c r="AF2016" i="28"/>
  <c r="AF2017" i="28"/>
  <c r="AF2018" i="28"/>
  <c r="AF2019" i="28"/>
  <c r="AF2020" i="28"/>
  <c r="AF2021" i="28"/>
  <c r="AF2022" i="28"/>
  <c r="AF2023" i="28"/>
  <c r="AF2024" i="28"/>
  <c r="AF2025" i="28"/>
  <c r="AF2026" i="28"/>
  <c r="AF2027" i="28"/>
  <c r="AF2028" i="28"/>
  <c r="AF2029" i="28"/>
  <c r="AF2030" i="28"/>
  <c r="AF2031" i="28"/>
  <c r="AF2032" i="28"/>
  <c r="AF2033" i="28"/>
  <c r="AF2034" i="28"/>
  <c r="AF2035" i="28"/>
  <c r="AF2036" i="28"/>
  <c r="AF2037" i="28"/>
  <c r="AF2038" i="28"/>
  <c r="AF2039" i="28"/>
  <c r="AF2040" i="28"/>
  <c r="AF2041" i="28"/>
  <c r="AF2042" i="28"/>
  <c r="AF2043" i="28"/>
  <c r="AF2044" i="28"/>
  <c r="AF2045" i="28"/>
  <c r="AF2046" i="28"/>
  <c r="AF2047" i="28"/>
  <c r="AF2048" i="28"/>
  <c r="AF2049" i="28"/>
  <c r="AF2050" i="28"/>
  <c r="AF2051" i="28"/>
  <c r="AF2052" i="28"/>
  <c r="AF2053" i="28"/>
  <c r="AF2054" i="28"/>
  <c r="AF2055" i="28"/>
  <c r="AF2056" i="28"/>
  <c r="AF2057" i="28"/>
  <c r="AF2058" i="28"/>
  <c r="AF2059" i="28"/>
  <c r="AF2060" i="28"/>
  <c r="AF2061" i="28"/>
  <c r="AF2062" i="28"/>
  <c r="AF2063" i="28"/>
  <c r="AF2064" i="28"/>
  <c r="AF2065" i="28"/>
  <c r="AF2066" i="28"/>
  <c r="AF2067" i="28"/>
  <c r="AF2068" i="28"/>
  <c r="AF2069" i="28"/>
  <c r="AF2070" i="28"/>
  <c r="AF2071" i="28"/>
  <c r="AF2072" i="28"/>
  <c r="AF2073" i="28"/>
  <c r="AF2074" i="28"/>
  <c r="AF2075" i="28"/>
  <c r="AF2076" i="28"/>
  <c r="AF2077" i="28"/>
  <c r="AF2078" i="28"/>
  <c r="AF2079" i="28"/>
  <c r="AF2080" i="28"/>
  <c r="AF2081" i="28"/>
  <c r="AF2082" i="28"/>
  <c r="AF2083" i="28"/>
  <c r="AF2084" i="28"/>
  <c r="AF2085" i="28"/>
  <c r="AF2086" i="28"/>
  <c r="AF2087" i="28"/>
  <c r="AF2088" i="28"/>
  <c r="AF2089" i="28"/>
  <c r="AF2090" i="28"/>
  <c r="AF2091" i="28"/>
  <c r="AF2092" i="28"/>
  <c r="AF2093" i="28"/>
  <c r="AF2094" i="28"/>
  <c r="AF2095" i="28"/>
  <c r="AF2096" i="28"/>
  <c r="AF2097" i="28"/>
  <c r="AF2098" i="28"/>
  <c r="AF2099" i="28"/>
  <c r="AF2100" i="28"/>
  <c r="AF2101" i="28"/>
  <c r="AF2102" i="28"/>
  <c r="AF2103" i="28"/>
  <c r="AF2104" i="28"/>
  <c r="AF2105" i="28"/>
  <c r="AF2106" i="28"/>
  <c r="AF2107" i="28"/>
  <c r="AF2108" i="28"/>
  <c r="AF2109" i="28"/>
  <c r="AF2110" i="28"/>
  <c r="AF2111" i="28"/>
  <c r="AF2112" i="28"/>
  <c r="AF2113" i="28"/>
  <c r="AF2114" i="28"/>
  <c r="AF2115" i="28"/>
  <c r="AF2116" i="28"/>
  <c r="AF2117" i="28"/>
  <c r="AF2118" i="28"/>
  <c r="AF2119" i="28"/>
  <c r="AF2120" i="28"/>
  <c r="AF2121" i="28"/>
  <c r="AF2122" i="28"/>
  <c r="AF2123" i="28"/>
  <c r="AF2124" i="28"/>
  <c r="AF2125" i="28"/>
  <c r="AF2126" i="28"/>
  <c r="AF2127" i="28"/>
  <c r="AF2128" i="28"/>
  <c r="AF2129" i="28"/>
  <c r="AF2130" i="28"/>
  <c r="AF2131" i="28"/>
  <c r="AF2132" i="28"/>
  <c r="AF2133" i="28"/>
  <c r="AF2134" i="28"/>
  <c r="AF2135" i="28"/>
  <c r="AF2136" i="28"/>
  <c r="AF2137" i="28"/>
  <c r="AF2138" i="28"/>
  <c r="AF2139" i="28"/>
  <c r="AF2140" i="28"/>
  <c r="AF2141" i="28"/>
  <c r="AF2142" i="28"/>
  <c r="AF2143" i="28"/>
  <c r="AF2144" i="28"/>
  <c r="AF2145" i="28"/>
  <c r="AF2146" i="28"/>
  <c r="AF2147" i="28"/>
  <c r="AF2148" i="28"/>
  <c r="AF2149" i="28"/>
  <c r="AF2150" i="28"/>
  <c r="AF2151" i="28"/>
  <c r="AF2152" i="28"/>
  <c r="AF2153" i="28"/>
  <c r="AF2154" i="28"/>
  <c r="AF2155" i="28"/>
  <c r="AF2156" i="28"/>
  <c r="AF2157" i="28"/>
  <c r="AF2158" i="28"/>
  <c r="AF2159" i="28"/>
  <c r="AF2160" i="28"/>
  <c r="AF2161" i="28"/>
  <c r="AF2162" i="28"/>
  <c r="AF2163" i="28"/>
  <c r="AF2164" i="28"/>
  <c r="AF2165" i="28"/>
  <c r="AF2166" i="28"/>
  <c r="AF2167" i="28"/>
  <c r="AF2168" i="28"/>
  <c r="AF2169" i="28"/>
  <c r="AF2170" i="28"/>
  <c r="AF2171" i="28"/>
  <c r="AF2172" i="28"/>
  <c r="AF2173" i="28"/>
  <c r="AF2174" i="28"/>
  <c r="AF2175" i="28"/>
  <c r="AF2176" i="28"/>
  <c r="AF2177" i="28"/>
  <c r="AF2178" i="28"/>
  <c r="AF2179" i="28"/>
  <c r="AF2180" i="28"/>
  <c r="AF2181" i="28"/>
  <c r="AF2182" i="28"/>
  <c r="AF2183" i="28"/>
  <c r="AF2184" i="28"/>
  <c r="AF2185" i="28"/>
  <c r="AF2186" i="28"/>
  <c r="AF2187" i="28"/>
  <c r="AF2188" i="28"/>
  <c r="N1579" i="28" l="1"/>
  <c r="N1577" i="28"/>
  <c r="N1576" i="28"/>
  <c r="R2140" i="28" l="1"/>
  <c r="N2140" i="28"/>
  <c r="R2143" i="28"/>
  <c r="N2143" i="28"/>
  <c r="R2112" i="28"/>
  <c r="N2112" i="28"/>
  <c r="R2095" i="28"/>
  <c r="N2095" i="28"/>
  <c r="N2074" i="28"/>
  <c r="R2053" i="28"/>
  <c r="N2053" i="28"/>
  <c r="R1945" i="28"/>
  <c r="R2045" i="28"/>
  <c r="N2045" i="28"/>
  <c r="R2040" i="28"/>
  <c r="N2040" i="28"/>
  <c r="N2035" i="28"/>
  <c r="R2030" i="28"/>
  <c r="N2030" i="28"/>
  <c r="R2008" i="28"/>
  <c r="N2008" i="28"/>
  <c r="R1987" i="28"/>
  <c r="N1987" i="28"/>
  <c r="R1966" i="28"/>
  <c r="N1966" i="28"/>
  <c r="N1945" i="28"/>
  <c r="N1934" i="28"/>
  <c r="R1929" i="28"/>
  <c r="N1929" i="28"/>
  <c r="N1924" i="28"/>
  <c r="R1919" i="28"/>
  <c r="N1919" i="28"/>
  <c r="N1864" i="28" l="1"/>
  <c r="N1861" i="28"/>
  <c r="R1861" i="28"/>
  <c r="N1831" i="28"/>
  <c r="R1830" i="28"/>
  <c r="R1831" i="28"/>
  <c r="N1825" i="28"/>
  <c r="AC2156" i="28" l="1"/>
  <c r="AC2157" i="28"/>
  <c r="AC2158" i="28"/>
  <c r="AC2159" i="28"/>
  <c r="AC2160" i="28"/>
  <c r="AC2161" i="28"/>
  <c r="AC2162" i="28"/>
  <c r="AC2163" i="28"/>
  <c r="AC2164" i="28"/>
  <c r="AC2165" i="28"/>
  <c r="AC2166" i="28"/>
  <c r="AC2167" i="28"/>
  <c r="AC2168" i="28"/>
  <c r="AC2169" i="28"/>
  <c r="AC2170" i="28"/>
  <c r="AC2171" i="28"/>
  <c r="AC2172" i="28"/>
  <c r="AC2173" i="28"/>
  <c r="AC2174" i="28"/>
  <c r="AC2175" i="28"/>
  <c r="AC2176" i="28"/>
  <c r="AC2177" i="28"/>
  <c r="AC2178" i="28"/>
  <c r="AC2179" i="28"/>
  <c r="AC2180" i="28"/>
  <c r="AC2181" i="28"/>
  <c r="AC2182" i="28"/>
  <c r="AC2183" i="28"/>
  <c r="AC2184" i="28"/>
  <c r="AC2185" i="28"/>
  <c r="AC2186" i="28"/>
  <c r="R1864" i="28"/>
  <c r="R1865" i="28"/>
  <c r="R1866" i="28"/>
  <c r="R1867" i="28"/>
  <c r="N1709" i="28"/>
  <c r="N1706" i="28"/>
  <c r="N1703" i="28"/>
  <c r="N1798" i="28"/>
  <c r="N1795" i="28"/>
  <c r="N1792" i="28"/>
  <c r="N1789" i="28"/>
  <c r="N1679" i="28"/>
  <c r="R1678" i="28"/>
  <c r="N1678" i="28"/>
  <c r="R1677" i="28"/>
  <c r="N1677" i="28"/>
  <c r="N1676" i="28"/>
  <c r="R1675" i="28"/>
  <c r="N1675" i="28"/>
  <c r="R1674" i="28"/>
  <c r="N1674" i="28"/>
  <c r="N1673" i="28"/>
  <c r="R1672" i="28"/>
  <c r="N1672" i="28"/>
  <c r="R1671" i="28"/>
  <c r="N1671" i="28"/>
  <c r="N1670" i="28"/>
  <c r="R1669" i="28"/>
  <c r="N1669" i="28"/>
  <c r="R1668" i="28"/>
  <c r="N1668" i="28"/>
  <c r="N1667" i="28"/>
  <c r="N1666" i="28"/>
  <c r="N1665" i="28"/>
  <c r="N1664" i="28"/>
  <c r="N1663" i="28"/>
  <c r="N1662" i="28"/>
  <c r="N1661" i="28"/>
  <c r="N1660" i="28"/>
  <c r="N1659" i="28"/>
  <c r="R1658" i="28"/>
  <c r="N1655" i="28"/>
  <c r="N1654" i="28"/>
  <c r="N1653" i="28"/>
  <c r="N1652" i="28"/>
  <c r="N1651" i="28"/>
  <c r="N1650" i="28"/>
  <c r="N1646" i="28"/>
  <c r="N1645" i="28"/>
  <c r="N1644" i="28"/>
  <c r="R1639" i="28"/>
  <c r="N1639" i="28"/>
  <c r="R1638" i="28"/>
  <c r="N1638" i="28"/>
  <c r="R1637" i="28"/>
  <c r="N1637" i="28"/>
  <c r="R1636" i="28"/>
  <c r="N1636" i="28"/>
  <c r="R1635" i="28"/>
  <c r="N1635" i="28"/>
  <c r="R1634" i="28"/>
  <c r="N1634" i="28"/>
  <c r="R1633" i="28"/>
  <c r="N1633" i="28"/>
  <c r="R1632" i="28"/>
  <c r="N1632" i="28"/>
  <c r="R1631" i="28"/>
  <c r="N1631" i="28"/>
  <c r="N1627" i="28"/>
  <c r="N1624" i="28"/>
  <c r="N1621" i="28"/>
  <c r="N1626" i="28"/>
  <c r="N1625" i="28"/>
  <c r="N1623" i="28"/>
  <c r="N1622" i="28"/>
  <c r="N1620" i="28"/>
  <c r="N1619" i="28"/>
  <c r="N1615" i="28"/>
  <c r="N1614" i="28"/>
  <c r="N1613" i="28"/>
  <c r="N1612" i="28"/>
  <c r="N1611" i="28"/>
  <c r="N1610" i="28"/>
  <c r="N1609" i="28"/>
  <c r="N1608" i="28"/>
  <c r="N1607" i="28"/>
  <c r="N1606" i="28"/>
  <c r="N1605" i="28"/>
  <c r="N1604" i="28"/>
  <c r="R1603" i="28"/>
  <c r="N1603" i="28"/>
  <c r="R1602" i="28"/>
  <c r="N1602" i="28"/>
  <c r="R1601" i="28"/>
  <c r="N1601" i="28"/>
  <c r="R1600" i="28"/>
  <c r="N1600" i="28"/>
  <c r="R1599" i="28"/>
  <c r="N1599" i="28"/>
  <c r="R1598" i="28"/>
  <c r="N1598" i="28"/>
  <c r="N1597" i="28"/>
  <c r="N1596" i="28"/>
  <c r="N1595" i="28"/>
  <c r="N1799" i="28" l="1"/>
  <c r="R1798" i="28"/>
  <c r="R1797" i="28"/>
  <c r="N1797" i="28"/>
  <c r="N1796" i="28"/>
  <c r="R1795" i="28"/>
  <c r="R1794" i="28"/>
  <c r="N1794" i="28"/>
  <c r="N1793" i="28"/>
  <c r="R1792" i="28"/>
  <c r="R1791" i="28"/>
  <c r="N1791" i="28"/>
  <c r="N1769" i="28"/>
  <c r="R1768" i="28"/>
  <c r="N1768" i="28"/>
  <c r="R1767" i="28"/>
  <c r="N1767" i="28"/>
  <c r="N1766" i="28"/>
  <c r="R1765" i="28"/>
  <c r="N1765" i="28"/>
  <c r="R1764" i="28"/>
  <c r="N1764" i="28"/>
  <c r="N1763" i="28"/>
  <c r="R1762" i="28"/>
  <c r="N1762" i="28"/>
  <c r="R1761" i="28"/>
  <c r="N1761" i="28"/>
  <c r="N1741" i="28"/>
  <c r="R1740" i="28"/>
  <c r="N1740" i="28"/>
  <c r="R1739" i="28"/>
  <c r="N1739" i="28"/>
  <c r="N1738" i="28"/>
  <c r="R1737" i="28"/>
  <c r="N1737" i="28"/>
  <c r="R1736" i="28"/>
  <c r="N1736" i="28"/>
  <c r="N1735" i="28"/>
  <c r="R1734" i="28"/>
  <c r="N1734" i="28"/>
  <c r="R1733" i="28"/>
  <c r="N1733" i="28"/>
  <c r="N1711" i="28"/>
  <c r="R1710" i="28"/>
  <c r="N1710" i="28"/>
  <c r="R1709" i="28"/>
  <c r="N1708" i="28"/>
  <c r="R1707" i="28"/>
  <c r="N1707" i="28"/>
  <c r="R1706" i="28"/>
  <c r="N1705" i="28"/>
  <c r="R1704" i="28"/>
  <c r="N1704" i="28"/>
  <c r="R1703" i="28"/>
  <c r="R1666" i="28"/>
  <c r="R1665" i="28"/>
  <c r="R1663" i="28"/>
  <c r="R1662" i="28"/>
  <c r="R1660" i="28"/>
  <c r="R1659" i="28"/>
  <c r="R1654" i="28"/>
  <c r="R1653" i="28"/>
  <c r="R1651" i="28"/>
  <c r="R1650" i="28"/>
  <c r="N1649" i="28"/>
  <c r="R1648" i="28"/>
  <c r="N1648" i="28"/>
  <c r="R1647" i="28"/>
  <c r="N1647" i="28"/>
  <c r="R1627" i="28"/>
  <c r="R1626" i="28"/>
  <c r="R1625" i="28"/>
  <c r="R1624" i="28"/>
  <c r="R1623" i="28"/>
  <c r="R1622" i="28"/>
  <c r="R1621" i="28"/>
  <c r="R1620" i="28"/>
  <c r="R1619" i="28"/>
  <c r="R1615" i="28"/>
  <c r="R1614" i="28"/>
  <c r="R1613" i="28"/>
  <c r="R1612" i="28"/>
  <c r="R1611" i="28"/>
  <c r="R1610" i="28"/>
  <c r="R1609" i="28"/>
  <c r="R1608" i="28"/>
  <c r="R1607" i="28"/>
  <c r="R1597" i="28"/>
  <c r="R1596" i="28"/>
  <c r="R1595" i="28"/>
  <c r="R1657" i="28" l="1"/>
  <c r="R1656" i="28"/>
  <c r="R1630" i="28"/>
  <c r="R1629" i="28"/>
  <c r="R1628" i="28"/>
  <c r="R1618" i="28"/>
  <c r="N1618" i="28"/>
  <c r="R1617" i="28"/>
  <c r="N1617" i="28"/>
  <c r="R1616" i="28"/>
  <c r="N1616" i="28"/>
  <c r="R1606" i="28"/>
  <c r="R1605" i="28"/>
  <c r="R1604" i="28"/>
  <c r="R1918" i="28" l="1"/>
  <c r="N1918" i="28"/>
  <c r="R1917" i="28"/>
  <c r="N1917" i="28"/>
  <c r="N1920" i="28"/>
  <c r="R1920" i="28"/>
  <c r="N1921" i="28"/>
  <c r="R1921" i="28"/>
  <c r="N1834" i="28" l="1"/>
  <c r="N1828" i="28"/>
  <c r="N1867" i="28"/>
  <c r="N1790" i="28"/>
  <c r="N1760" i="28" l="1"/>
  <c r="N1732" i="28"/>
  <c r="N1702" i="28"/>
  <c r="N1594" i="28"/>
  <c r="N1640" i="28"/>
  <c r="R1594" i="28"/>
  <c r="I2191" i="28" l="1"/>
  <c r="I2190" i="28"/>
  <c r="I2189" i="28"/>
  <c r="N1911" i="28"/>
  <c r="N1909" i="28"/>
  <c r="N1907" i="28"/>
  <c r="N1905" i="28"/>
  <c r="N1903" i="28"/>
  <c r="N1901" i="28"/>
  <c r="N1895" i="28"/>
  <c r="N1894" i="28"/>
  <c r="N1893" i="28"/>
  <c r="N64" i="28"/>
  <c r="N63" i="28"/>
  <c r="N520" i="28"/>
  <c r="N519" i="28"/>
  <c r="R517" i="28"/>
  <c r="N517" i="28"/>
  <c r="R516" i="28"/>
  <c r="N516" i="28"/>
  <c r="R561" i="28"/>
  <c r="R560" i="28"/>
  <c r="N560" i="28"/>
  <c r="N99" i="28"/>
  <c r="N61" i="28"/>
  <c r="N156" i="28"/>
  <c r="R2134" i="28"/>
  <c r="R1004" i="28"/>
  <c r="R893" i="28"/>
  <c r="R894" i="28"/>
  <c r="R895" i="28"/>
  <c r="R896" i="28"/>
  <c r="N907" i="28"/>
  <c r="R907" i="28" s="1"/>
  <c r="N810" i="28"/>
  <c r="N809" i="28"/>
  <c r="N771" i="28"/>
  <c r="R771" i="28" s="1"/>
  <c r="N770" i="28"/>
  <c r="N229" i="28"/>
  <c r="N227" i="28"/>
  <c r="N225" i="28"/>
  <c r="N221" i="28"/>
  <c r="R221" i="28" s="1"/>
  <c r="N215" i="28"/>
  <c r="R215" i="28" s="1"/>
  <c r="N216" i="28"/>
  <c r="R216" i="28" s="1"/>
  <c r="N217" i="28"/>
  <c r="R217" i="28" s="1"/>
  <c r="N218" i="28"/>
  <c r="R218" i="28" s="1"/>
  <c r="N214" i="28"/>
  <c r="R214" i="28" s="1"/>
  <c r="N88" i="28"/>
  <c r="N89" i="28"/>
  <c r="N90" i="28"/>
  <c r="N91" i="28"/>
  <c r="N92" i="28"/>
  <c r="N93" i="28"/>
  <c r="N74" i="28"/>
  <c r="N75" i="28"/>
  <c r="N76" i="28"/>
  <c r="N77" i="28"/>
  <c r="N164" i="28"/>
  <c r="N165" i="28"/>
  <c r="N166" i="28"/>
  <c r="N167" i="28"/>
  <c r="N168" i="28"/>
  <c r="N169" i="28"/>
  <c r="N170" i="28"/>
  <c r="N171" i="28"/>
  <c r="N172" i="28"/>
  <c r="N173" i="28"/>
  <c r="N174" i="28"/>
  <c r="N175" i="28"/>
  <c r="N176" i="28"/>
  <c r="N177" i="28"/>
  <c r="N178" i="28"/>
  <c r="N179" i="28"/>
  <c r="N180" i="28"/>
  <c r="N181" i="28"/>
  <c r="N182" i="28"/>
  <c r="N183" i="28"/>
  <c r="R184" i="28"/>
  <c r="N185" i="28"/>
  <c r="R185" i="28" s="1"/>
  <c r="N186" i="28"/>
  <c r="R186" i="28" s="1"/>
  <c r="N187" i="28"/>
  <c r="R187" i="28" s="1"/>
  <c r="N188" i="28"/>
  <c r="N189" i="28"/>
  <c r="N190" i="28"/>
  <c r="N191" i="28"/>
  <c r="N192" i="28"/>
  <c r="N193" i="28"/>
  <c r="N194" i="28"/>
  <c r="N195" i="28"/>
  <c r="N196" i="28"/>
  <c r="N197" i="28"/>
  <c r="N198" i="28"/>
  <c r="N199" i="28"/>
  <c r="N200" i="28"/>
  <c r="N201" i="28"/>
  <c r="N202" i="28"/>
  <c r="N203" i="28"/>
  <c r="N151" i="28"/>
  <c r="N152" i="28"/>
  <c r="N153" i="28"/>
  <c r="N155" i="28"/>
  <c r="N125" i="28"/>
  <c r="N126" i="28"/>
  <c r="N127" i="28"/>
  <c r="N128" i="28"/>
  <c r="N129" i="28"/>
  <c r="N130" i="28"/>
  <c r="N131" i="28"/>
  <c r="N132" i="28"/>
  <c r="N133" i="28"/>
  <c r="N134" i="28"/>
  <c r="N135" i="28"/>
  <c r="N136" i="28"/>
  <c r="N137" i="28"/>
  <c r="N139" i="28"/>
  <c r="N140" i="28"/>
  <c r="N141" i="28"/>
  <c r="N142" i="28"/>
  <c r="N143" i="28"/>
  <c r="N144" i="28"/>
  <c r="N145" i="28"/>
  <c r="N146" i="28"/>
  <c r="N106" i="28"/>
  <c r="N107" i="28"/>
  <c r="N108" i="28"/>
  <c r="N109" i="28"/>
  <c r="N110" i="28"/>
  <c r="N111" i="28"/>
  <c r="N112" i="28"/>
  <c r="N113" i="28"/>
  <c r="N114" i="28"/>
  <c r="N115" i="28"/>
  <c r="N116" i="28"/>
  <c r="N117" i="28"/>
  <c r="N118" i="28"/>
  <c r="N119" i="28"/>
  <c r="N120" i="28"/>
  <c r="N121" i="28"/>
  <c r="N122" i="28"/>
  <c r="N123" i="28"/>
  <c r="N124" i="28"/>
  <c r="N100" i="28"/>
  <c r="N1245" i="28"/>
  <c r="N1246" i="28"/>
  <c r="N958" i="28"/>
  <c r="R958" i="28" s="1"/>
  <c r="N957" i="28"/>
  <c r="N952" i="28"/>
  <c r="R952" i="28" s="1"/>
  <c r="N951" i="28"/>
  <c r="R951" i="28" s="1"/>
  <c r="N932" i="28"/>
  <c r="R932" i="28" s="1"/>
  <c r="N931" i="28"/>
  <c r="R931" i="28" s="1"/>
  <c r="N926" i="28"/>
  <c r="R926" i="28" s="1"/>
  <c r="N925" i="28"/>
  <c r="R925" i="28" s="1"/>
  <c r="N924" i="28"/>
  <c r="R924" i="28" s="1"/>
  <c r="N923" i="28"/>
  <c r="R923" i="28" s="1"/>
  <c r="N915" i="28"/>
  <c r="R915" i="28" s="1"/>
  <c r="N899" i="28"/>
  <c r="R899" i="28" s="1"/>
  <c r="N875" i="28"/>
  <c r="R875" i="28" s="1"/>
  <c r="N874" i="28"/>
  <c r="R874" i="28" s="1"/>
  <c r="N856" i="28"/>
  <c r="N855" i="28"/>
  <c r="N802" i="28"/>
  <c r="N228" i="28"/>
  <c r="N226" i="28"/>
  <c r="N224" i="28"/>
  <c r="N71" i="28"/>
  <c r="R71" i="28" s="1"/>
  <c r="N979" i="28"/>
  <c r="R979" i="28" s="1"/>
  <c r="N653" i="28"/>
  <c r="R653" i="28" s="1"/>
  <c r="N652" i="28"/>
  <c r="R652" i="28" s="1"/>
  <c r="N238" i="28"/>
  <c r="N220" i="28"/>
  <c r="R220" i="28" s="1"/>
  <c r="R840" i="28"/>
  <c r="N434" i="28"/>
  <c r="R434" i="28" s="1"/>
  <c r="N1453" i="28"/>
  <c r="N1446" i="28"/>
  <c r="N966" i="28"/>
  <c r="R966" i="28" s="1"/>
  <c r="N965" i="28"/>
  <c r="R965" i="28" s="1"/>
  <c r="R7" i="28"/>
  <c r="N7" i="28"/>
  <c r="Q8" i="24" a="1"/>
  <c r="Q8" i="24" s="1"/>
  <c r="P8" i="24" a="1"/>
  <c r="P8" i="24" s="1"/>
  <c r="O8" i="24" a="1"/>
  <c r="O8" i="24" s="1"/>
  <c r="N8" i="24" a="1"/>
  <c r="N8" i="24" s="1"/>
  <c r="M8" i="24" a="1"/>
  <c r="M8" i="24" s="1"/>
  <c r="Q7" i="24" a="1"/>
  <c r="Q7" i="24" s="1"/>
  <c r="P7" i="24" a="1"/>
  <c r="P7" i="24" s="1"/>
  <c r="O7" i="24" a="1"/>
  <c r="O7" i="24" s="1"/>
  <c r="N7" i="24" a="1"/>
  <c r="N7" i="24" s="1"/>
  <c r="M7" i="24" a="1"/>
  <c r="M7" i="24" s="1"/>
  <c r="Q6" i="24" a="1"/>
  <c r="Q6" i="24" s="1"/>
  <c r="P6" i="24" a="1"/>
  <c r="P6" i="24" s="1"/>
  <c r="O6" i="24" a="1"/>
  <c r="O6" i="24" s="1"/>
  <c r="N6" i="24" a="1"/>
  <c r="N6" i="24" s="1"/>
  <c r="M6" i="24" a="1"/>
  <c r="M6" i="24" s="1"/>
  <c r="Q5" i="24" a="1"/>
  <c r="Q5" i="24" s="1"/>
  <c r="P5" i="24" a="1"/>
  <c r="P5" i="24" s="1"/>
  <c r="O5" i="24" a="1"/>
  <c r="O5" i="24" s="1"/>
  <c r="N5" i="24" a="1"/>
  <c r="N5" i="24" s="1"/>
  <c r="M5" i="24" a="1"/>
  <c r="M5" i="24" s="1"/>
  <c r="Q4" i="24" a="1"/>
  <c r="Q4" i="24" s="1"/>
  <c r="P4" i="24" a="1"/>
  <c r="P4" i="24" s="1"/>
  <c r="O4" i="24" a="1"/>
  <c r="O4" i="24" s="1"/>
  <c r="N4" i="24" a="1"/>
  <c r="N4" i="24" s="1"/>
  <c r="M4" i="24" a="1"/>
  <c r="M4" i="24" s="1"/>
  <c r="N1451" i="28"/>
  <c r="R1451" i="28" s="1"/>
  <c r="N1312" i="28"/>
  <c r="R1312" i="28" s="1"/>
  <c r="N1311" i="28"/>
  <c r="R1311" i="28" s="1"/>
  <c r="N433" i="28"/>
  <c r="R433" i="28" s="1"/>
  <c r="N430" i="28"/>
  <c r="R430" i="28" s="1"/>
  <c r="N429" i="28"/>
  <c r="R429" i="28" s="1"/>
  <c r="N428" i="28"/>
  <c r="R428" i="28" s="1"/>
  <c r="N427" i="28"/>
  <c r="R427" i="28" s="1"/>
  <c r="N2171" i="28"/>
  <c r="R2171" i="28" s="1"/>
  <c r="N2172" i="28"/>
  <c r="R2172" i="28" s="1"/>
  <c r="N2173" i="28"/>
  <c r="R2173" i="28" s="1"/>
  <c r="N2174" i="28"/>
  <c r="R2174" i="28" s="1"/>
  <c r="N2175" i="28"/>
  <c r="R2175" i="28" s="1"/>
  <c r="N2176" i="28"/>
  <c r="R2176" i="28" s="1"/>
  <c r="N2177" i="28"/>
  <c r="R2177" i="28" s="1"/>
  <c r="N2178" i="28"/>
  <c r="R2178" i="28" s="1"/>
  <c r="N2179" i="28"/>
  <c r="R2179" i="28" s="1"/>
  <c r="N2180" i="28"/>
  <c r="R2180" i="28" s="1"/>
  <c r="N2181" i="28"/>
  <c r="R2181" i="28" s="1"/>
  <c r="N2182" i="28"/>
  <c r="R2182" i="28" s="1"/>
  <c r="N2183" i="28"/>
  <c r="R2183" i="28" s="1"/>
  <c r="N2184" i="28"/>
  <c r="R2184" i="28" s="1"/>
  <c r="N2185" i="28"/>
  <c r="R2185" i="28" s="1"/>
  <c r="N2186" i="28"/>
  <c r="R2186" i="28" s="1"/>
  <c r="N2169" i="28"/>
  <c r="N2170" i="28"/>
  <c r="R2169" i="28"/>
  <c r="R2170" i="28"/>
  <c r="N2167" i="28"/>
  <c r="R2167" i="28" s="1"/>
  <c r="N2135" i="28"/>
  <c r="N2136" i="28"/>
  <c r="R2135" i="28"/>
  <c r="R2136" i="28"/>
  <c r="N1941" i="28"/>
  <c r="R1941" i="28"/>
  <c r="N1915" i="28"/>
  <c r="R1915" i="28"/>
  <c r="N1816" i="28"/>
  <c r="N1818" i="28"/>
  <c r="R1816" i="28"/>
  <c r="R1817" i="28"/>
  <c r="R1818" i="28"/>
  <c r="R1819" i="28"/>
  <c r="N1568" i="28"/>
  <c r="N1569" i="28"/>
  <c r="N1570" i="28"/>
  <c r="R1568" i="28"/>
  <c r="R1569" i="28"/>
  <c r="R1570" i="28"/>
  <c r="R1571" i="28"/>
  <c r="N1560" i="28"/>
  <c r="R1560" i="28"/>
  <c r="N1558" i="28"/>
  <c r="R1558" i="28"/>
  <c r="N1550" i="28"/>
  <c r="R1550" i="28"/>
  <c r="N1548" i="28"/>
  <c r="R1548" i="28"/>
  <c r="N1539" i="28"/>
  <c r="R1539" i="28"/>
  <c r="N1527" i="28"/>
  <c r="N1528" i="28"/>
  <c r="N1529" i="28"/>
  <c r="R1527" i="28"/>
  <c r="R1528" i="28"/>
  <c r="R1529" i="28"/>
  <c r="N1506" i="28"/>
  <c r="R1506" i="28"/>
  <c r="N1504" i="28"/>
  <c r="R1504" i="28"/>
  <c r="N1492" i="28"/>
  <c r="R1492" i="28"/>
  <c r="R1488" i="28"/>
  <c r="N1486" i="28"/>
  <c r="N1487" i="28"/>
  <c r="N1488" i="28"/>
  <c r="R1486" i="28"/>
  <c r="N1483" i="28"/>
  <c r="R1482" i="28"/>
  <c r="R1483" i="28"/>
  <c r="N1480" i="28"/>
  <c r="R1480" i="28"/>
  <c r="N1476" i="28"/>
  <c r="N1477" i="28"/>
  <c r="N1478" i="28"/>
  <c r="R1476" i="28"/>
  <c r="R1477" i="28"/>
  <c r="R1478" i="28"/>
  <c r="N1468" i="28"/>
  <c r="R1468" i="28"/>
  <c r="N1462" i="28"/>
  <c r="N1463" i="28"/>
  <c r="N1464" i="28"/>
  <c r="R1462" i="28"/>
  <c r="R1463" i="28"/>
  <c r="R1464" i="28"/>
  <c r="N1460" i="28"/>
  <c r="R1460" i="28"/>
  <c r="N1458" i="28"/>
  <c r="R1458" i="28"/>
  <c r="R1456" i="28"/>
  <c r="N1432" i="28"/>
  <c r="R1432" i="28" s="1"/>
  <c r="N1367" i="28"/>
  <c r="N1368" i="28"/>
  <c r="R1367" i="28"/>
  <c r="R1368" i="28"/>
  <c r="N1360" i="28"/>
  <c r="N1361" i="28"/>
  <c r="R1360" i="28"/>
  <c r="R1361" i="28"/>
  <c r="N1347" i="28"/>
  <c r="N1348" i="28"/>
  <c r="N1349" i="28"/>
  <c r="N1350" i="28"/>
  <c r="R1347" i="28"/>
  <c r="R1348" i="28"/>
  <c r="R1349" i="28"/>
  <c r="R1350" i="28"/>
  <c r="N1345" i="28"/>
  <c r="R1345" i="28"/>
  <c r="N1292" i="28"/>
  <c r="N1293" i="28"/>
  <c r="N1294" i="28"/>
  <c r="N1295" i="28"/>
  <c r="N1296" i="28"/>
  <c r="N1297" i="28"/>
  <c r="N1298" i="28"/>
  <c r="R1293" i="28"/>
  <c r="R1294" i="28"/>
  <c r="R1295" i="28"/>
  <c r="R1296" i="28"/>
  <c r="R1297" i="28"/>
  <c r="R1298" i="28"/>
  <c r="N1259" i="28"/>
  <c r="R1259" i="28" s="1"/>
  <c r="N1260" i="28"/>
  <c r="R1260" i="28" s="1"/>
  <c r="N1241" i="28"/>
  <c r="N1242" i="28"/>
  <c r="N1243" i="28"/>
  <c r="N1244" i="28"/>
  <c r="R1241" i="28"/>
  <c r="R1242" i="28"/>
  <c r="R1243" i="28"/>
  <c r="R1244" i="28"/>
  <c r="R1245" i="28"/>
  <c r="R1246" i="28"/>
  <c r="N1210" i="28"/>
  <c r="R1210" i="28" s="1"/>
  <c r="N1211" i="28"/>
  <c r="R1211" i="28" s="1"/>
  <c r="N1189" i="28"/>
  <c r="N1190" i="28"/>
  <c r="N1191" i="28"/>
  <c r="N1192" i="28"/>
  <c r="N1193" i="28"/>
  <c r="N1194" i="28"/>
  <c r="R1189" i="28"/>
  <c r="R1190" i="28"/>
  <c r="R1191" i="28"/>
  <c r="R1192" i="28"/>
  <c r="R1193" i="28"/>
  <c r="R1194" i="28"/>
  <c r="N1118" i="28"/>
  <c r="R1118" i="28" s="1"/>
  <c r="N1119" i="28"/>
  <c r="R1119" i="28" s="1"/>
  <c r="N1120" i="28"/>
  <c r="R1120" i="28" s="1"/>
  <c r="N1121" i="28"/>
  <c r="R1121" i="28" s="1"/>
  <c r="N1117" i="28"/>
  <c r="R1117" i="28" s="1"/>
  <c r="N1113" i="28"/>
  <c r="N1114" i="28"/>
  <c r="N1115" i="28"/>
  <c r="R1113" i="28"/>
  <c r="R1114" i="28"/>
  <c r="R1115" i="28"/>
  <c r="N1111" i="28"/>
  <c r="R1111" i="28"/>
  <c r="R1107" i="28"/>
  <c r="R1108" i="28"/>
  <c r="R1109" i="28"/>
  <c r="N1107" i="28"/>
  <c r="N1108" i="28"/>
  <c r="N1109" i="28"/>
  <c r="R1105" i="28"/>
  <c r="R1106" i="28"/>
  <c r="N1104" i="28"/>
  <c r="N1105" i="28"/>
  <c r="N1103" i="28"/>
  <c r="N997" i="28"/>
  <c r="N998" i="28"/>
  <c r="N999" i="28"/>
  <c r="N1000" i="28"/>
  <c r="N1001" i="28"/>
  <c r="N1002" i="28"/>
  <c r="N1003" i="28"/>
  <c r="N1004" i="28"/>
  <c r="N1005" i="28"/>
  <c r="N1006" i="28"/>
  <c r="N1007" i="28"/>
  <c r="N1008" i="28"/>
  <c r="N1009" i="28"/>
  <c r="N1010" i="28"/>
  <c r="N1011" i="28"/>
  <c r="N1012" i="28"/>
  <c r="N1013" i="28"/>
  <c r="N1014" i="28"/>
  <c r="N1015" i="28"/>
  <c r="N1016" i="28"/>
  <c r="N1017" i="28"/>
  <c r="N1018" i="28"/>
  <c r="N1019" i="28"/>
  <c r="N1020" i="28"/>
  <c r="N1021" i="28"/>
  <c r="N1022" i="28"/>
  <c r="N1023" i="28"/>
  <c r="N1024" i="28"/>
  <c r="N1025" i="28"/>
  <c r="N1026" i="28"/>
  <c r="N1027" i="28"/>
  <c r="N1028" i="28"/>
  <c r="N1029" i="28"/>
  <c r="N1030" i="28"/>
  <c r="N1031" i="28"/>
  <c r="N1032" i="28"/>
  <c r="N1033" i="28"/>
  <c r="N1034" i="28"/>
  <c r="N1035" i="28"/>
  <c r="N1036" i="28"/>
  <c r="N1037" i="28"/>
  <c r="N1038" i="28"/>
  <c r="N1039" i="28"/>
  <c r="N1040" i="28"/>
  <c r="N1041" i="28"/>
  <c r="N1042" i="28"/>
  <c r="N1043" i="28"/>
  <c r="N1044" i="28"/>
  <c r="N1045" i="28"/>
  <c r="N1046" i="28"/>
  <c r="N1047" i="28"/>
  <c r="N1048" i="28"/>
  <c r="N1049" i="28"/>
  <c r="N1050" i="28"/>
  <c r="N1051" i="28"/>
  <c r="N1052" i="28"/>
  <c r="N1053" i="28"/>
  <c r="N1054" i="28"/>
  <c r="N1055" i="28"/>
  <c r="N1056" i="28"/>
  <c r="N1057" i="28"/>
  <c r="N1058" i="28"/>
  <c r="N1059" i="28"/>
  <c r="N1060" i="28"/>
  <c r="N1061" i="28"/>
  <c r="N1062" i="28"/>
  <c r="N1063" i="28"/>
  <c r="N1064" i="28"/>
  <c r="N1065" i="28"/>
  <c r="N1066" i="28"/>
  <c r="N1067" i="28"/>
  <c r="N1068" i="28"/>
  <c r="N1069" i="28"/>
  <c r="N1070" i="28"/>
  <c r="N1071" i="28"/>
  <c r="N1072" i="28"/>
  <c r="N1073" i="28"/>
  <c r="N1074" i="28"/>
  <c r="N1075" i="28"/>
  <c r="N1076" i="28"/>
  <c r="N1077" i="28"/>
  <c r="N1078" i="28"/>
  <c r="N1079" i="28"/>
  <c r="N1080" i="28"/>
  <c r="N1081" i="28"/>
  <c r="N1082" i="28"/>
  <c r="N1083" i="28"/>
  <c r="N1084" i="28"/>
  <c r="N1085" i="28"/>
  <c r="N1086" i="28"/>
  <c r="N1087" i="28"/>
  <c r="N1088" i="28"/>
  <c r="N1089" i="28"/>
  <c r="N1090" i="28"/>
  <c r="N1091" i="28"/>
  <c r="N1092" i="28"/>
  <c r="N1093" i="28"/>
  <c r="N1094" i="28"/>
  <c r="N1095" i="28"/>
  <c r="N1096" i="28"/>
  <c r="N1097" i="28"/>
  <c r="N1098" i="28"/>
  <c r="N1099" i="28"/>
  <c r="N1100" i="28"/>
  <c r="N1101" i="28"/>
  <c r="N987" i="28"/>
  <c r="R987" i="28" s="1"/>
  <c r="R1103" i="28"/>
  <c r="R992" i="28"/>
  <c r="R993" i="28"/>
  <c r="R994" i="28"/>
  <c r="R995" i="28"/>
  <c r="R996" i="28"/>
  <c r="R997" i="28"/>
  <c r="R998" i="28"/>
  <c r="R999" i="28"/>
  <c r="R1000" i="28"/>
  <c r="R1001" i="28"/>
  <c r="R1002" i="28"/>
  <c r="R1003" i="28"/>
  <c r="R1005" i="28"/>
  <c r="R1006" i="28"/>
  <c r="R1007" i="28"/>
  <c r="R1008" i="28"/>
  <c r="R1009" i="28"/>
  <c r="R1010" i="28"/>
  <c r="R1011" i="28"/>
  <c r="R1012" i="28"/>
  <c r="R1013" i="28"/>
  <c r="R1014" i="28"/>
  <c r="R1015" i="28"/>
  <c r="R1016" i="28"/>
  <c r="R1017" i="28"/>
  <c r="R1018" i="28"/>
  <c r="R1019" i="28"/>
  <c r="R1020" i="28"/>
  <c r="R1021" i="28"/>
  <c r="R1022" i="28"/>
  <c r="R1023" i="28"/>
  <c r="R1024" i="28"/>
  <c r="R1025" i="28"/>
  <c r="R1026" i="28"/>
  <c r="R1027" i="28"/>
  <c r="R1028" i="28"/>
  <c r="R1029" i="28"/>
  <c r="R1030" i="28"/>
  <c r="R1031" i="28"/>
  <c r="R1032" i="28"/>
  <c r="R1033" i="28"/>
  <c r="R1034" i="28"/>
  <c r="R1035" i="28"/>
  <c r="R1036" i="28"/>
  <c r="R1037" i="28"/>
  <c r="R1038" i="28"/>
  <c r="R1039" i="28"/>
  <c r="R1040" i="28"/>
  <c r="R1041" i="28"/>
  <c r="R1042" i="28"/>
  <c r="R1043" i="28"/>
  <c r="R1044" i="28"/>
  <c r="R1045" i="28"/>
  <c r="R1046" i="28"/>
  <c r="R1047" i="28"/>
  <c r="R1048" i="28"/>
  <c r="R1049" i="28"/>
  <c r="R1050" i="28"/>
  <c r="R1051" i="28"/>
  <c r="R1052" i="28"/>
  <c r="R1053" i="28"/>
  <c r="R1054" i="28"/>
  <c r="R1055" i="28"/>
  <c r="R1056" i="28"/>
  <c r="R1057" i="28"/>
  <c r="R1058" i="28"/>
  <c r="R1059" i="28"/>
  <c r="R1060" i="28"/>
  <c r="R1061" i="28"/>
  <c r="R1062" i="28"/>
  <c r="R1063" i="28"/>
  <c r="R1064" i="28"/>
  <c r="R1065" i="28"/>
  <c r="R1066" i="28"/>
  <c r="R1067" i="28"/>
  <c r="R1068" i="28"/>
  <c r="R1069" i="28"/>
  <c r="R1070" i="28"/>
  <c r="R1071" i="28"/>
  <c r="R1072" i="28"/>
  <c r="R1073" i="28"/>
  <c r="R1074" i="28"/>
  <c r="R1075" i="28"/>
  <c r="R1076" i="28"/>
  <c r="R1077" i="28"/>
  <c r="R1078" i="28"/>
  <c r="R1079" i="28"/>
  <c r="R1080" i="28"/>
  <c r="R1081" i="28"/>
  <c r="R1082" i="28"/>
  <c r="R1083" i="28"/>
  <c r="R1084" i="28"/>
  <c r="R1085" i="28"/>
  <c r="R1086" i="28"/>
  <c r="R1087" i="28"/>
  <c r="R1088" i="28"/>
  <c r="R1089" i="28"/>
  <c r="R1090" i="28"/>
  <c r="R1091" i="28"/>
  <c r="R1092" i="28"/>
  <c r="R1093" i="28"/>
  <c r="R1094" i="28"/>
  <c r="R1095" i="28"/>
  <c r="R1096" i="28"/>
  <c r="R1097" i="28"/>
  <c r="R1098" i="28"/>
  <c r="R1099" i="28"/>
  <c r="R1100" i="28"/>
  <c r="R1101" i="28"/>
  <c r="R991" i="28"/>
  <c r="N989" i="28"/>
  <c r="R989" i="28"/>
  <c r="N922" i="28"/>
  <c r="R922" i="28" s="1"/>
  <c r="N921" i="28"/>
  <c r="R921" i="28" s="1"/>
  <c r="N918" i="28"/>
  <c r="R918" i="28" s="1"/>
  <c r="N859" i="28"/>
  <c r="R859" i="28" s="1"/>
  <c r="N853" i="28"/>
  <c r="N854" i="28"/>
  <c r="R853" i="28"/>
  <c r="R854" i="28"/>
  <c r="R855" i="28"/>
  <c r="R856" i="28"/>
  <c r="N851" i="28"/>
  <c r="R851" i="28" s="1"/>
  <c r="N840" i="28"/>
  <c r="N838" i="28"/>
  <c r="R838" i="28"/>
  <c r="N836" i="28"/>
  <c r="R836" i="28" s="1"/>
  <c r="N824" i="28"/>
  <c r="R824" i="28"/>
  <c r="N817" i="28"/>
  <c r="N818" i="28"/>
  <c r="R817" i="28"/>
  <c r="R818" i="28"/>
  <c r="N812" i="28"/>
  <c r="N813" i="28"/>
  <c r="R812" i="28"/>
  <c r="R813" i="28"/>
  <c r="R809" i="28"/>
  <c r="R810" i="28"/>
  <c r="N806" i="28"/>
  <c r="N807" i="28"/>
  <c r="R806" i="28"/>
  <c r="R807" i="28"/>
  <c r="N803" i="28"/>
  <c r="R802" i="28"/>
  <c r="R803" i="28"/>
  <c r="N799" i="28"/>
  <c r="R799" i="28" s="1"/>
  <c r="N788" i="28"/>
  <c r="R788" i="28" s="1"/>
  <c r="N789" i="28"/>
  <c r="R789" i="28" s="1"/>
  <c r="N790" i="28"/>
  <c r="R790" i="28" s="1"/>
  <c r="N791" i="28"/>
  <c r="R791" i="28" s="1"/>
  <c r="N792" i="28"/>
  <c r="R792" i="28" s="1"/>
  <c r="N784" i="28"/>
  <c r="R784" i="28" s="1"/>
  <c r="R785" i="28"/>
  <c r="N775" i="28"/>
  <c r="R775" i="28" s="1"/>
  <c r="N776" i="28"/>
  <c r="R776" i="28" s="1"/>
  <c r="N777" i="28"/>
  <c r="R777" i="28" s="1"/>
  <c r="N778" i="28"/>
  <c r="R778" i="28" s="1"/>
  <c r="N779" i="28"/>
  <c r="R779" i="28" s="1"/>
  <c r="N780" i="28"/>
  <c r="R780" i="28" s="1"/>
  <c r="N774" i="28"/>
  <c r="R774" i="28" s="1"/>
  <c r="N772" i="28"/>
  <c r="R772" i="28" s="1"/>
  <c r="R770" i="28"/>
  <c r="N753" i="28"/>
  <c r="R753" i="28" s="1"/>
  <c r="N754" i="28"/>
  <c r="R754" i="28" s="1"/>
  <c r="N755" i="28"/>
  <c r="R755" i="28" s="1"/>
  <c r="N756" i="28"/>
  <c r="R756" i="28" s="1"/>
  <c r="N730" i="28"/>
  <c r="R730" i="28" s="1"/>
  <c r="N731" i="28"/>
  <c r="R731" i="28" s="1"/>
  <c r="N669" i="28"/>
  <c r="R669" i="28" s="1"/>
  <c r="N670" i="28"/>
  <c r="R670" i="28" s="1"/>
  <c r="N671" i="28"/>
  <c r="R671" i="28" s="1"/>
  <c r="N672" i="28"/>
  <c r="R672" i="28" s="1"/>
  <c r="N673" i="28"/>
  <c r="R673" i="28" s="1"/>
  <c r="N674" i="28"/>
  <c r="R674" i="28" s="1"/>
  <c r="N675" i="28"/>
  <c r="R675" i="28" s="1"/>
  <c r="N676" i="28"/>
  <c r="R676" i="28" s="1"/>
  <c r="N677" i="28"/>
  <c r="R677" i="28" s="1"/>
  <c r="N678" i="28"/>
  <c r="R678" i="28" s="1"/>
  <c r="N679" i="28"/>
  <c r="R679" i="28" s="1"/>
  <c r="N680" i="28"/>
  <c r="R680" i="28" s="1"/>
  <c r="N681" i="28"/>
  <c r="R681" i="28" s="1"/>
  <c r="N682" i="28"/>
  <c r="R682" i="28" s="1"/>
  <c r="N683" i="28"/>
  <c r="R683" i="28" s="1"/>
  <c r="N684" i="28"/>
  <c r="R684" i="28" s="1"/>
  <c r="N685" i="28"/>
  <c r="R685" i="28" s="1"/>
  <c r="N686" i="28"/>
  <c r="R686" i="28" s="1"/>
  <c r="N687" i="28"/>
  <c r="R687" i="28" s="1"/>
  <c r="N688" i="28"/>
  <c r="R688" i="28" s="1"/>
  <c r="N689" i="28"/>
  <c r="R689" i="28" s="1"/>
  <c r="N690" i="28"/>
  <c r="R690" i="28" s="1"/>
  <c r="N691" i="28"/>
  <c r="R691" i="28" s="1"/>
  <c r="N692" i="28"/>
  <c r="R692" i="28" s="1"/>
  <c r="N693" i="28"/>
  <c r="R693" i="28" s="1"/>
  <c r="N694" i="28"/>
  <c r="R694" i="28" s="1"/>
  <c r="N558" i="28"/>
  <c r="R558" i="28"/>
  <c r="N441" i="28"/>
  <c r="N443" i="28"/>
  <c r="N444" i="28"/>
  <c r="N445" i="28"/>
  <c r="N446" i="28"/>
  <c r="N448" i="28"/>
  <c r="N449" i="28"/>
  <c r="N450" i="28"/>
  <c r="N451" i="28"/>
  <c r="N452" i="28"/>
  <c r="R441" i="28"/>
  <c r="R442" i="28"/>
  <c r="R443" i="28"/>
  <c r="R444" i="28"/>
  <c r="R445" i="28"/>
  <c r="R446" i="28"/>
  <c r="R447" i="28"/>
  <c r="R448" i="28"/>
  <c r="R449" i="28"/>
  <c r="R450" i="28"/>
  <c r="R451" i="28"/>
  <c r="R452" i="28"/>
  <c r="N405" i="28"/>
  <c r="N406" i="28"/>
  <c r="N407" i="28"/>
  <c r="N408" i="28"/>
  <c r="N409" i="28"/>
  <c r="N410" i="28"/>
  <c r="N411" i="28"/>
  <c r="N412" i="28"/>
  <c r="N413" i="28"/>
  <c r="N414" i="28"/>
  <c r="N415" i="28"/>
  <c r="N416" i="28"/>
  <c r="N417" i="28"/>
  <c r="N418" i="28"/>
  <c r="R405" i="28"/>
  <c r="R406" i="28"/>
  <c r="R407" i="28"/>
  <c r="R408" i="28"/>
  <c r="R409" i="28"/>
  <c r="R410" i="28"/>
  <c r="R411" i="28"/>
  <c r="R412" i="28"/>
  <c r="R413" i="28"/>
  <c r="R414" i="28"/>
  <c r="R415" i="28"/>
  <c r="R416" i="28"/>
  <c r="R417" i="28"/>
  <c r="R418" i="28"/>
  <c r="R419" i="28"/>
  <c r="R420" i="28"/>
  <c r="R421" i="28"/>
  <c r="R422" i="28"/>
  <c r="R423" i="28"/>
  <c r="R424" i="28"/>
  <c r="R425" i="28"/>
  <c r="R330" i="28"/>
  <c r="R331" i="28"/>
  <c r="R332" i="28"/>
  <c r="R333" i="28"/>
  <c r="R334" i="28"/>
  <c r="R335" i="28"/>
  <c r="R336" i="28"/>
  <c r="R337" i="28"/>
  <c r="R338" i="28"/>
  <c r="R339" i="28"/>
  <c r="R340" i="28"/>
  <c r="R341" i="28"/>
  <c r="R342" i="28"/>
  <c r="R343" i="28"/>
  <c r="R344" i="28"/>
  <c r="R345" i="28"/>
  <c r="R346" i="28"/>
  <c r="R347" i="28"/>
  <c r="R348" i="28"/>
  <c r="R349" i="28"/>
  <c r="R350" i="28"/>
  <c r="R351" i="28"/>
  <c r="R352" i="28"/>
  <c r="R353" i="28"/>
  <c r="R354" i="28"/>
  <c r="R355" i="28"/>
  <c r="R356" i="28"/>
  <c r="R357" i="28"/>
  <c r="R358" i="28"/>
  <c r="R359" i="28"/>
  <c r="R360" i="28"/>
  <c r="R361" i="28"/>
  <c r="R362" i="28"/>
  <c r="R363" i="28"/>
  <c r="R364" i="28"/>
  <c r="R365" i="28"/>
  <c r="R366" i="28"/>
  <c r="R367" i="28"/>
  <c r="R368" i="28"/>
  <c r="R369" i="28"/>
  <c r="R370" i="28"/>
  <c r="R371" i="28"/>
  <c r="R372" i="28"/>
  <c r="R373" i="28"/>
  <c r="R374" i="28"/>
  <c r="R375" i="28"/>
  <c r="R376" i="28"/>
  <c r="R377" i="28"/>
  <c r="R378" i="28"/>
  <c r="R379" i="28"/>
  <c r="R380" i="28"/>
  <c r="R381" i="28"/>
  <c r="R382" i="28"/>
  <c r="R383" i="28"/>
  <c r="R384" i="28"/>
  <c r="R385" i="28"/>
  <c r="R386" i="28"/>
  <c r="R387" i="28"/>
  <c r="R388" i="28"/>
  <c r="R389" i="28"/>
  <c r="R390" i="28"/>
  <c r="R391" i="28"/>
  <c r="R392" i="28"/>
  <c r="R393" i="28"/>
  <c r="R394" i="28"/>
  <c r="R395" i="28"/>
  <c r="R396" i="28"/>
  <c r="R329" i="28"/>
  <c r="N330" i="28"/>
  <c r="N331" i="28"/>
  <c r="N332" i="28"/>
  <c r="N333" i="28"/>
  <c r="N334" i="28"/>
  <c r="N335" i="28"/>
  <c r="N336" i="28"/>
  <c r="N337" i="28"/>
  <c r="N338" i="28"/>
  <c r="N339" i="28"/>
  <c r="N340" i="28"/>
  <c r="N341" i="28"/>
  <c r="N342" i="28"/>
  <c r="N343" i="28"/>
  <c r="N344" i="28"/>
  <c r="N345" i="28"/>
  <c r="N346" i="28"/>
  <c r="N347" i="28"/>
  <c r="N348" i="28"/>
  <c r="N349" i="28"/>
  <c r="N350" i="28"/>
  <c r="N351" i="28"/>
  <c r="N352" i="28"/>
  <c r="N353" i="28"/>
  <c r="N354" i="28"/>
  <c r="N355" i="28"/>
  <c r="N356" i="28"/>
  <c r="N357" i="28"/>
  <c r="N358" i="28"/>
  <c r="N359" i="28"/>
  <c r="N360" i="28"/>
  <c r="N361" i="28"/>
  <c r="N362" i="28"/>
  <c r="N363" i="28"/>
  <c r="N364" i="28"/>
  <c r="N365" i="28"/>
  <c r="N366" i="28"/>
  <c r="N367" i="28"/>
  <c r="N368" i="28"/>
  <c r="N369" i="28"/>
  <c r="N370" i="28"/>
  <c r="N371" i="28"/>
  <c r="N372" i="28"/>
  <c r="N373" i="28"/>
  <c r="N374" i="28"/>
  <c r="N375" i="28"/>
  <c r="N376" i="28"/>
  <c r="N377" i="28"/>
  <c r="N378" i="28"/>
  <c r="N379" i="28"/>
  <c r="N380" i="28"/>
  <c r="N381" i="28"/>
  <c r="N382" i="28"/>
  <c r="N383" i="28"/>
  <c r="N384" i="28"/>
  <c r="N385" i="28"/>
  <c r="N386" i="28"/>
  <c r="N388" i="28"/>
  <c r="N389" i="28"/>
  <c r="N390" i="28"/>
  <c r="N391" i="28"/>
  <c r="N392" i="28"/>
  <c r="N393" i="28"/>
  <c r="N394" i="28"/>
  <c r="N395" i="28"/>
  <c r="N396" i="28"/>
  <c r="N329" i="28"/>
  <c r="R304" i="28"/>
  <c r="R305" i="28"/>
  <c r="R306" i="28"/>
  <c r="R307" i="28"/>
  <c r="R308" i="28"/>
  <c r="R309" i="28"/>
  <c r="R310" i="28"/>
  <c r="R311" i="28"/>
  <c r="R312" i="28"/>
  <c r="R313" i="28"/>
  <c r="R314" i="28"/>
  <c r="R315" i="28"/>
  <c r="R316" i="28"/>
  <c r="R317" i="28"/>
  <c r="R318" i="28"/>
  <c r="R319" i="28"/>
  <c r="R320" i="28"/>
  <c r="R321" i="28"/>
  <c r="R322" i="28"/>
  <c r="R323" i="28"/>
  <c r="R324" i="28"/>
  <c r="R325" i="28"/>
  <c r="R326" i="28"/>
  <c r="R327" i="28"/>
  <c r="N309" i="28"/>
  <c r="N310" i="28"/>
  <c r="N311" i="28"/>
  <c r="N312" i="28"/>
  <c r="N313" i="28"/>
  <c r="N314" i="28"/>
  <c r="N315" i="28"/>
  <c r="N316" i="28"/>
  <c r="N317" i="28"/>
  <c r="N318" i="28"/>
  <c r="N319" i="28"/>
  <c r="N320" i="28"/>
  <c r="N321" i="28"/>
  <c r="N322" i="28"/>
  <c r="N323" i="28"/>
  <c r="N324" i="28"/>
  <c r="N325" i="28"/>
  <c r="N326" i="28"/>
  <c r="N327" i="28"/>
  <c r="N230" i="28"/>
  <c r="N231" i="28"/>
  <c r="N232" i="28"/>
  <c r="N233" i="28"/>
  <c r="N234" i="28"/>
  <c r="N235" i="28"/>
  <c r="N236" i="28"/>
  <c r="N237" i="28"/>
  <c r="N239" i="28"/>
  <c r="N240" i="28"/>
  <c r="N241" i="28"/>
  <c r="N242" i="28"/>
  <c r="N243" i="28"/>
  <c r="N244" i="28"/>
  <c r="N245" i="28"/>
  <c r="N246" i="28"/>
  <c r="N247" i="28"/>
  <c r="N248" i="28"/>
  <c r="N249" i="28"/>
  <c r="N250" i="28"/>
  <c r="N251" i="28"/>
  <c r="N252" i="28"/>
  <c r="N253" i="28"/>
  <c r="N254" i="28"/>
  <c r="N255" i="28"/>
  <c r="N256" i="28"/>
  <c r="N257" i="28"/>
  <c r="N258" i="28"/>
  <c r="N259" i="28"/>
  <c r="N260" i="28"/>
  <c r="N261" i="28"/>
  <c r="N262" i="28"/>
  <c r="N263" i="28"/>
  <c r="N264" i="28"/>
  <c r="N265" i="28"/>
  <c r="N266" i="28"/>
  <c r="N267" i="28"/>
  <c r="N268" i="28"/>
  <c r="N269" i="28"/>
  <c r="N270" i="28"/>
  <c r="N271" i="28"/>
  <c r="N272" i="28"/>
  <c r="N273" i="28"/>
  <c r="N274" i="28"/>
  <c r="N275" i="28"/>
  <c r="N276" i="28"/>
  <c r="N277" i="28"/>
  <c r="N278" i="28"/>
  <c r="N279" i="28"/>
  <c r="N280" i="28"/>
  <c r="N281" i="28"/>
  <c r="N282" i="28"/>
  <c r="N283" i="28"/>
  <c r="N284" i="28"/>
  <c r="N285" i="28"/>
  <c r="N286" i="28"/>
  <c r="N287" i="28"/>
  <c r="N288" i="28"/>
  <c r="N289" i="28"/>
  <c r="N290" i="28"/>
  <c r="N291" i="28"/>
  <c r="N292" i="28"/>
  <c r="N293" i="28"/>
  <c r="N294" i="28"/>
  <c r="N295" i="28"/>
  <c r="N296" i="28"/>
  <c r="N297" i="28"/>
  <c r="N298" i="28"/>
  <c r="N299" i="28"/>
  <c r="N300" i="28"/>
  <c r="N301" i="28"/>
  <c r="N302" i="28"/>
  <c r="N303" i="28"/>
  <c r="N304" i="28"/>
  <c r="N305" i="28"/>
  <c r="N306" i="28"/>
  <c r="N307" i="28"/>
  <c r="N308" i="28"/>
  <c r="R224" i="28"/>
  <c r="R225" i="28"/>
  <c r="R226" i="28"/>
  <c r="R227" i="28"/>
  <c r="R228" i="28"/>
  <c r="R229" i="28"/>
  <c r="R230" i="28"/>
  <c r="R231" i="28"/>
  <c r="R232" i="28"/>
  <c r="R233" i="28"/>
  <c r="R234" i="28"/>
  <c r="R235" i="28"/>
  <c r="R236" i="28"/>
  <c r="R237" i="28"/>
  <c r="R238" i="28"/>
  <c r="R239" i="28"/>
  <c r="R240" i="28"/>
  <c r="R241" i="28"/>
  <c r="R242" i="28"/>
  <c r="R243" i="28"/>
  <c r="R244" i="28"/>
  <c r="R245" i="28"/>
  <c r="R246" i="28"/>
  <c r="R247" i="28"/>
  <c r="R248" i="28"/>
  <c r="R249" i="28"/>
  <c r="R250" i="28"/>
  <c r="R251" i="28"/>
  <c r="R252" i="28"/>
  <c r="R253" i="28"/>
  <c r="R254" i="28"/>
  <c r="R255" i="28"/>
  <c r="R256" i="28"/>
  <c r="R257" i="28"/>
  <c r="R258" i="28"/>
  <c r="R259" i="28"/>
  <c r="R260" i="28"/>
  <c r="R261" i="28"/>
  <c r="R262" i="28"/>
  <c r="R263" i="28"/>
  <c r="R264" i="28"/>
  <c r="R265" i="28"/>
  <c r="R266" i="28"/>
  <c r="R267" i="28"/>
  <c r="R268" i="28"/>
  <c r="R269" i="28"/>
  <c r="R270" i="28"/>
  <c r="R271" i="28"/>
  <c r="R272" i="28"/>
  <c r="R273" i="28"/>
  <c r="R274" i="28"/>
  <c r="R275" i="28"/>
  <c r="R276" i="28"/>
  <c r="R277" i="28"/>
  <c r="R278" i="28"/>
  <c r="R279" i="28"/>
  <c r="R280" i="28"/>
  <c r="R281" i="28"/>
  <c r="R282" i="28"/>
  <c r="R283" i="28"/>
  <c r="R284" i="28"/>
  <c r="R285" i="28"/>
  <c r="R286" i="28"/>
  <c r="R287" i="28"/>
  <c r="R288" i="28"/>
  <c r="R289" i="28"/>
  <c r="R290" i="28"/>
  <c r="R291" i="28"/>
  <c r="R292" i="28"/>
  <c r="R293" i="28"/>
  <c r="R294" i="28"/>
  <c r="R295" i="28"/>
  <c r="R296" i="28"/>
  <c r="R297" i="28"/>
  <c r="R298" i="28"/>
  <c r="R299" i="28"/>
  <c r="R300" i="28"/>
  <c r="R301" i="28"/>
  <c r="R302" i="28"/>
  <c r="N212" i="28"/>
  <c r="R212" i="28"/>
  <c r="R208" i="28"/>
  <c r="R209" i="28"/>
  <c r="R190" i="28"/>
  <c r="R191" i="28"/>
  <c r="R182" i="28"/>
  <c r="R164" i="28"/>
  <c r="R165" i="28"/>
  <c r="R166" i="28"/>
  <c r="R167" i="28"/>
  <c r="R168" i="28"/>
  <c r="R169" i="28"/>
  <c r="R170" i="28"/>
  <c r="R171" i="28"/>
  <c r="R172" i="28"/>
  <c r="R173" i="28"/>
  <c r="R174" i="28"/>
  <c r="R175" i="28"/>
  <c r="R176" i="28"/>
  <c r="R151" i="28"/>
  <c r="R152" i="28"/>
  <c r="R153" i="28"/>
  <c r="R154" i="28"/>
  <c r="R155" i="28"/>
  <c r="R156" i="28"/>
  <c r="R139" i="28"/>
  <c r="R140" i="28"/>
  <c r="R141" i="28"/>
  <c r="R142" i="28"/>
  <c r="R143" i="28"/>
  <c r="R144" i="28"/>
  <c r="R145" i="28"/>
  <c r="R146" i="28"/>
  <c r="R147" i="28"/>
  <c r="R133" i="28"/>
  <c r="R134" i="28"/>
  <c r="R135" i="28"/>
  <c r="R136" i="28"/>
  <c r="R121" i="28"/>
  <c r="R122" i="28"/>
  <c r="R123" i="28"/>
  <c r="R124" i="28"/>
  <c r="R125" i="28"/>
  <c r="R126" i="28"/>
  <c r="R99" i="28"/>
  <c r="R100" i="28"/>
  <c r="R93" i="28"/>
  <c r="R90" i="28"/>
  <c r="R91" i="28"/>
  <c r="R92" i="28"/>
  <c r="R2168" i="28"/>
  <c r="N2168" i="28"/>
  <c r="R2137" i="28"/>
  <c r="N2137" i="28"/>
  <c r="R2109" i="28"/>
  <c r="N2109" i="28"/>
  <c r="R2106" i="28"/>
  <c r="N2106" i="28"/>
  <c r="R2104" i="28"/>
  <c r="N2104" i="28"/>
  <c r="R2103" i="28"/>
  <c r="N2103" i="28"/>
  <c r="R1942" i="28"/>
  <c r="N1942" i="28"/>
  <c r="R1916" i="28"/>
  <c r="N1916" i="28"/>
  <c r="R1540" i="28"/>
  <c r="N1540" i="28"/>
  <c r="R1484" i="28"/>
  <c r="N1484" i="28"/>
  <c r="R1447" i="28"/>
  <c r="N1447" i="28"/>
  <c r="R1370" i="28"/>
  <c r="N1370" i="28"/>
  <c r="R1346" i="28"/>
  <c r="N1346" i="28"/>
  <c r="R1314" i="28"/>
  <c r="N1314" i="28"/>
  <c r="R1262" i="28"/>
  <c r="N1262" i="28"/>
  <c r="R1146" i="28"/>
  <c r="N1146" i="28"/>
  <c r="R1145" i="28"/>
  <c r="N1145" i="28"/>
  <c r="R1122" i="28"/>
  <c r="N1122" i="28"/>
  <c r="R1112" i="28"/>
  <c r="N1112" i="28"/>
  <c r="R1110" i="28"/>
  <c r="N1110" i="28"/>
  <c r="N1106" i="28"/>
  <c r="R1104" i="28"/>
  <c r="R990" i="28"/>
  <c r="N990" i="28"/>
  <c r="R988" i="28"/>
  <c r="N988" i="28"/>
  <c r="R974" i="28"/>
  <c r="N974" i="28"/>
  <c r="R972" i="28"/>
  <c r="N972" i="28"/>
  <c r="R970" i="28"/>
  <c r="N970" i="28"/>
  <c r="R960" i="28"/>
  <c r="N960" i="28"/>
  <c r="R956" i="28"/>
  <c r="N956" i="28"/>
  <c r="R955" i="28"/>
  <c r="N955" i="28"/>
  <c r="R954" i="28"/>
  <c r="N954" i="28"/>
  <c r="R953" i="28"/>
  <c r="N953" i="28"/>
  <c r="R919" i="28"/>
  <c r="N919" i="28"/>
  <c r="R860" i="28"/>
  <c r="N860" i="28"/>
  <c r="R852" i="28"/>
  <c r="N852" i="28"/>
  <c r="R841" i="28"/>
  <c r="N841" i="28"/>
  <c r="R839" i="28"/>
  <c r="N839" i="28"/>
  <c r="R837" i="28"/>
  <c r="N837" i="28"/>
  <c r="R826" i="28"/>
  <c r="N826" i="28"/>
  <c r="R825" i="28"/>
  <c r="N825" i="28"/>
  <c r="R823" i="28"/>
  <c r="N823" i="28"/>
  <c r="R819" i="28"/>
  <c r="N819" i="28"/>
  <c r="R816" i="28"/>
  <c r="N816" i="28"/>
  <c r="R814" i="28"/>
  <c r="N814" i="28"/>
  <c r="R811" i="28"/>
  <c r="N811" i="28"/>
  <c r="R808" i="28"/>
  <c r="N808" i="28"/>
  <c r="R805" i="28"/>
  <c r="N805" i="28"/>
  <c r="R804" i="28"/>
  <c r="N804" i="28"/>
  <c r="R801" i="28"/>
  <c r="N801" i="28"/>
  <c r="R793" i="28"/>
  <c r="N793" i="28"/>
  <c r="R707" i="28"/>
  <c r="N707" i="28"/>
  <c r="R706" i="28"/>
  <c r="N706" i="28"/>
  <c r="R705" i="28"/>
  <c r="N705" i="28"/>
  <c r="R704" i="28"/>
  <c r="N704" i="28"/>
  <c r="N514" i="28"/>
  <c r="R514" i="28" s="1"/>
  <c r="N455" i="28"/>
  <c r="R455" i="28" s="1"/>
  <c r="N219" i="28"/>
  <c r="R219" i="28" s="1"/>
  <c r="N213" i="28"/>
  <c r="R213" i="28" s="1"/>
  <c r="R183" i="28"/>
  <c r="N68" i="28"/>
  <c r="N65" i="28"/>
  <c r="R61" i="28"/>
  <c r="R62" i="28"/>
  <c r="R63" i="28"/>
  <c r="R64" i="28"/>
  <c r="N62" i="28"/>
  <c r="N60" i="28"/>
  <c r="N58" i="28"/>
  <c r="N55" i="28"/>
  <c r="N53" i="28"/>
  <c r="N51" i="28"/>
  <c r="N40" i="28"/>
  <c r="N30" i="28"/>
  <c r="AG896" i="28"/>
  <c r="N896" i="28"/>
  <c r="AG893" i="28"/>
  <c r="N893" i="28"/>
  <c r="N895" i="28"/>
  <c r="N894" i="28"/>
  <c r="R892" i="28"/>
  <c r="N892" i="28"/>
  <c r="R891" i="28"/>
  <c r="N891" i="28"/>
  <c r="AC2155" i="28"/>
  <c r="R2155" i="28"/>
  <c r="N2155" i="28"/>
  <c r="N2134" i="28"/>
  <c r="R2133" i="28"/>
  <c r="N2133" i="28"/>
  <c r="AC8" i="28"/>
  <c r="R8" i="28"/>
  <c r="N8" i="28"/>
  <c r="AC829" i="28"/>
  <c r="R829" i="28"/>
  <c r="N829" i="28"/>
  <c r="R1822" i="28"/>
  <c r="N1822" i="28"/>
  <c r="R2130" i="28"/>
  <c r="N2130" i="28"/>
  <c r="R2129" i="28"/>
  <c r="N2129" i="28"/>
  <c r="R2128" i="28"/>
  <c r="N2128" i="28"/>
  <c r="R2127" i="28"/>
  <c r="N2127" i="28"/>
  <c r="R2126" i="28"/>
  <c r="N2126" i="28"/>
  <c r="R2125" i="28"/>
  <c r="N2125" i="28"/>
  <c r="R2124" i="28"/>
  <c r="N2124" i="28"/>
  <c r="R2123" i="28"/>
  <c r="N2123" i="28"/>
  <c r="R2122" i="28"/>
  <c r="N2122" i="28"/>
  <c r="R2121" i="28"/>
  <c r="N2121" i="28"/>
  <c r="R2120" i="28"/>
  <c r="N2120" i="28"/>
  <c r="R2119" i="28"/>
  <c r="N2119" i="28"/>
  <c r="R2118" i="28"/>
  <c r="N2118" i="28"/>
  <c r="R2117" i="28"/>
  <c r="N2117" i="28"/>
  <c r="R2108" i="28"/>
  <c r="N2108" i="28"/>
  <c r="R2107" i="28"/>
  <c r="N2107" i="28"/>
  <c r="R2105" i="28"/>
  <c r="N2105" i="28"/>
  <c r="R2102" i="28"/>
  <c r="N2102" i="28"/>
  <c r="R2101" i="28"/>
  <c r="N2101" i="28"/>
  <c r="R2100" i="28"/>
  <c r="N2100" i="28"/>
  <c r="R2092" i="28"/>
  <c r="N2092" i="28"/>
  <c r="R2091" i="28"/>
  <c r="N2091" i="28"/>
  <c r="R2090" i="28"/>
  <c r="N2090" i="28"/>
  <c r="R2089" i="28"/>
  <c r="N2089" i="28"/>
  <c r="R2088" i="28"/>
  <c r="N2088" i="28"/>
  <c r="R2087" i="28"/>
  <c r="N2087" i="28"/>
  <c r="R2086" i="28"/>
  <c r="N2086" i="28"/>
  <c r="R2085" i="28"/>
  <c r="N2085" i="28"/>
  <c r="R2084" i="28"/>
  <c r="N2084" i="28"/>
  <c r="R2083" i="28"/>
  <c r="N2083" i="28"/>
  <c r="R2082" i="28"/>
  <c r="N2082" i="28"/>
  <c r="R2081" i="28"/>
  <c r="N2081" i="28"/>
  <c r="R2080" i="28"/>
  <c r="N2080" i="28"/>
  <c r="R2079" i="28"/>
  <c r="N2079" i="28"/>
  <c r="R2071" i="28"/>
  <c r="N2071" i="28"/>
  <c r="R2070" i="28"/>
  <c r="N2070" i="28"/>
  <c r="R2069" i="28"/>
  <c r="N2069" i="28"/>
  <c r="R2068" i="28"/>
  <c r="N2068" i="28"/>
  <c r="R2067" i="28"/>
  <c r="N2067" i="28"/>
  <c r="R2066" i="28"/>
  <c r="N2066" i="28"/>
  <c r="R2065" i="28"/>
  <c r="N2065" i="28"/>
  <c r="R2064" i="28"/>
  <c r="N2064" i="28"/>
  <c r="R2063" i="28"/>
  <c r="N2063" i="28"/>
  <c r="R2062" i="28"/>
  <c r="N2062" i="28"/>
  <c r="R2061" i="28"/>
  <c r="N2061" i="28"/>
  <c r="R2060" i="28"/>
  <c r="N2060" i="28"/>
  <c r="R2059" i="28"/>
  <c r="N2059" i="28"/>
  <c r="R2058" i="28"/>
  <c r="N2058" i="28"/>
  <c r="R2026" i="28"/>
  <c r="N2026" i="28"/>
  <c r="R2025" i="28"/>
  <c r="N2025" i="28"/>
  <c r="R2024" i="28"/>
  <c r="N2024" i="28"/>
  <c r="R2023" i="28"/>
  <c r="N2023" i="28"/>
  <c r="R2022" i="28"/>
  <c r="N2022" i="28"/>
  <c r="R2021" i="28"/>
  <c r="N2021" i="28"/>
  <c r="R2020" i="28"/>
  <c r="N2020" i="28"/>
  <c r="R2019" i="28"/>
  <c r="N2019" i="28"/>
  <c r="R2018" i="28"/>
  <c r="N2018" i="28"/>
  <c r="R2017" i="28"/>
  <c r="N2017" i="28"/>
  <c r="R2016" i="28"/>
  <c r="N2016" i="28"/>
  <c r="R2015" i="28"/>
  <c r="N2015" i="28"/>
  <c r="R2014" i="28"/>
  <c r="N2014" i="28"/>
  <c r="R2013" i="28"/>
  <c r="N2013" i="28"/>
  <c r="R2005" i="28"/>
  <c r="N2005" i="28"/>
  <c r="R2004" i="28"/>
  <c r="N2004" i="28"/>
  <c r="R2003" i="28"/>
  <c r="N2003" i="28"/>
  <c r="R2002" i="28"/>
  <c r="N2002" i="28"/>
  <c r="R2001" i="28"/>
  <c r="N2001" i="28"/>
  <c r="R2000" i="28"/>
  <c r="N2000" i="28"/>
  <c r="R1999" i="28"/>
  <c r="N1999" i="28"/>
  <c r="R1998" i="28"/>
  <c r="N1998" i="28"/>
  <c r="R1997" i="28"/>
  <c r="N1997" i="28"/>
  <c r="R1996" i="28"/>
  <c r="N1996" i="28"/>
  <c r="R1995" i="28"/>
  <c r="N1995" i="28"/>
  <c r="R1994" i="28"/>
  <c r="N1994" i="28"/>
  <c r="R1993" i="28"/>
  <c r="N1993" i="28"/>
  <c r="R1992" i="28"/>
  <c r="N1992" i="28"/>
  <c r="R1984" i="28"/>
  <c r="N1984" i="28"/>
  <c r="R1983" i="28"/>
  <c r="N1983" i="28"/>
  <c r="R1982" i="28"/>
  <c r="N1982" i="28"/>
  <c r="R1981" i="28"/>
  <c r="N1981" i="28"/>
  <c r="R1980" i="28"/>
  <c r="N1980" i="28"/>
  <c r="R1979" i="28"/>
  <c r="N1979" i="28"/>
  <c r="R1978" i="28"/>
  <c r="N1978" i="28"/>
  <c r="R1977" i="28"/>
  <c r="N1977" i="28"/>
  <c r="R1976" i="28"/>
  <c r="N1976" i="28"/>
  <c r="R1975" i="28"/>
  <c r="N1975" i="28"/>
  <c r="R1974" i="28"/>
  <c r="N1974" i="28"/>
  <c r="R1973" i="28"/>
  <c r="N1973" i="28"/>
  <c r="R1972" i="28"/>
  <c r="N1972" i="28"/>
  <c r="R1971" i="28"/>
  <c r="N1971" i="28"/>
  <c r="R1961" i="28"/>
  <c r="N1961" i="28"/>
  <c r="R1960" i="28"/>
  <c r="N1960" i="28"/>
  <c r="R1959" i="28"/>
  <c r="N1959" i="28"/>
  <c r="R1958" i="28"/>
  <c r="N1958" i="28"/>
  <c r="R1957" i="28"/>
  <c r="N1957" i="28"/>
  <c r="R1956" i="28"/>
  <c r="N1956" i="28"/>
  <c r="R1955" i="28"/>
  <c r="N1955" i="28"/>
  <c r="R1954" i="28"/>
  <c r="N1954" i="28"/>
  <c r="R1953" i="28"/>
  <c r="N1953" i="28"/>
  <c r="R1952" i="28"/>
  <c r="N1952" i="28"/>
  <c r="R1951" i="28"/>
  <c r="N1951" i="28"/>
  <c r="R1950" i="28"/>
  <c r="N1950" i="28"/>
  <c r="R1949" i="28"/>
  <c r="N1949" i="28"/>
  <c r="R1948" i="28"/>
  <c r="N1948" i="28"/>
  <c r="R1589" i="28"/>
  <c r="N1589" i="28"/>
  <c r="R1588" i="28"/>
  <c r="N1588" i="28"/>
  <c r="R1587" i="28"/>
  <c r="N1587" i="28"/>
  <c r="R1586" i="28"/>
  <c r="R1815" i="28"/>
  <c r="N1815" i="28"/>
  <c r="R1814" i="28"/>
  <c r="N1814" i="28"/>
  <c r="R1813" i="28"/>
  <c r="N1813" i="28"/>
  <c r="R1812" i="28"/>
  <c r="N1812" i="28"/>
  <c r="R1811" i="28"/>
  <c r="N1811" i="28"/>
  <c r="R1810" i="28"/>
  <c r="N1810" i="28"/>
  <c r="R1809" i="28"/>
  <c r="N1809" i="28"/>
  <c r="R1808" i="28"/>
  <c r="N1808" i="28"/>
  <c r="R1807" i="28"/>
  <c r="N1807" i="28"/>
  <c r="R1806" i="28"/>
  <c r="N1806" i="28"/>
  <c r="R1805" i="28"/>
  <c r="N1805" i="28"/>
  <c r="R1804" i="28"/>
  <c r="N1804" i="28"/>
  <c r="R1803" i="28"/>
  <c r="N1803" i="28"/>
  <c r="R1802" i="28"/>
  <c r="N1802" i="28"/>
  <c r="R1787" i="28"/>
  <c r="N1787" i="28"/>
  <c r="R1786" i="28"/>
  <c r="N1786" i="28"/>
  <c r="R1785" i="28"/>
  <c r="N1785" i="28"/>
  <c r="R1784" i="28"/>
  <c r="N1784" i="28"/>
  <c r="R1783" i="28"/>
  <c r="N1783" i="28"/>
  <c r="R1782" i="28"/>
  <c r="N1782" i="28"/>
  <c r="R1781" i="28"/>
  <c r="N1781" i="28"/>
  <c r="R1780" i="28"/>
  <c r="N1780" i="28"/>
  <c r="R1779" i="28"/>
  <c r="N1779" i="28"/>
  <c r="R1778" i="28"/>
  <c r="N1778" i="28"/>
  <c r="R1777" i="28"/>
  <c r="N1777" i="28"/>
  <c r="R1776" i="28"/>
  <c r="N1776" i="28"/>
  <c r="R1775" i="28"/>
  <c r="N1775" i="28"/>
  <c r="R1774" i="28"/>
  <c r="N1774" i="28"/>
  <c r="R1773" i="28"/>
  <c r="N1773" i="28"/>
  <c r="R1772" i="28"/>
  <c r="N1772" i="28"/>
  <c r="R1757" i="28"/>
  <c r="N1757" i="28"/>
  <c r="R1756" i="28"/>
  <c r="N1756" i="28"/>
  <c r="R1755" i="28"/>
  <c r="N1755" i="28"/>
  <c r="R1754" i="28"/>
  <c r="N1754" i="28"/>
  <c r="R1753" i="28"/>
  <c r="N1753" i="28"/>
  <c r="R1752" i="28"/>
  <c r="N1752" i="28"/>
  <c r="R1751" i="28"/>
  <c r="N1751" i="28"/>
  <c r="R1750" i="28"/>
  <c r="N1750" i="28"/>
  <c r="R1749" i="28"/>
  <c r="N1749" i="28"/>
  <c r="R1748" i="28"/>
  <c r="N1748" i="28"/>
  <c r="R1747" i="28"/>
  <c r="N1747" i="28"/>
  <c r="R1746" i="28"/>
  <c r="N1746" i="28"/>
  <c r="R1745" i="28"/>
  <c r="N1745" i="28"/>
  <c r="R1744" i="28"/>
  <c r="N1744" i="28"/>
  <c r="R1727" i="28"/>
  <c r="N1727" i="28"/>
  <c r="R1726" i="28"/>
  <c r="N1726" i="28"/>
  <c r="R1725" i="28"/>
  <c r="N1725" i="28"/>
  <c r="R1724" i="28"/>
  <c r="N1724" i="28"/>
  <c r="R1721" i="28"/>
  <c r="N1721" i="28"/>
  <c r="R1720" i="28"/>
  <c r="N1720" i="28"/>
  <c r="R1717" i="28"/>
  <c r="N1717" i="28"/>
  <c r="R1716" i="28"/>
  <c r="N1716" i="28"/>
  <c r="R1729" i="28"/>
  <c r="N1729" i="28"/>
  <c r="R1728" i="28"/>
  <c r="N1728" i="28"/>
  <c r="R1723" i="28"/>
  <c r="N1723" i="28"/>
  <c r="R1722" i="28"/>
  <c r="N1722" i="28"/>
  <c r="R1719" i="28"/>
  <c r="N1719" i="28"/>
  <c r="R1718" i="28"/>
  <c r="N1718" i="28"/>
  <c r="R1715" i="28"/>
  <c r="N1715" i="28"/>
  <c r="R1714" i="28"/>
  <c r="N1714" i="28"/>
  <c r="R1699" i="28"/>
  <c r="N1699" i="28"/>
  <c r="R1698" i="28"/>
  <c r="N1698" i="28"/>
  <c r="R1697" i="28"/>
  <c r="N1697" i="28"/>
  <c r="R1591" i="28"/>
  <c r="N1591" i="28"/>
  <c r="R1590" i="28"/>
  <c r="N1590" i="28"/>
  <c r="R1585" i="28"/>
  <c r="N1585" i="28"/>
  <c r="R1584" i="28"/>
  <c r="N1584" i="28"/>
  <c r="N1583" i="28"/>
  <c r="R1583" i="28" s="1"/>
  <c r="R1582" i="28"/>
  <c r="N1582" i="28"/>
  <c r="N1581" i="28"/>
  <c r="R1581" i="28" s="1"/>
  <c r="R1580" i="28"/>
  <c r="N1580" i="28"/>
  <c r="R1579" i="28"/>
  <c r="R1578" i="28"/>
  <c r="N1578" i="28"/>
  <c r="N1575" i="28"/>
  <c r="R1575" i="28" s="1"/>
  <c r="R1574" i="28"/>
  <c r="N1574" i="28"/>
  <c r="R1577" i="28"/>
  <c r="R1576" i="28"/>
  <c r="N1515" i="28"/>
  <c r="N1482" i="28"/>
  <c r="R1564" i="28"/>
  <c r="N1564" i="28"/>
  <c r="R1563" i="28"/>
  <c r="N1563" i="28"/>
  <c r="R1562" i="28"/>
  <c r="N1562" i="28"/>
  <c r="R1561" i="28"/>
  <c r="N1561" i="28"/>
  <c r="R1559" i="28"/>
  <c r="N1559" i="28"/>
  <c r="R1557" i="28"/>
  <c r="N1557" i="28"/>
  <c r="R1554" i="28"/>
  <c r="N1554" i="28"/>
  <c r="R1553" i="28"/>
  <c r="N1553" i="28"/>
  <c r="R1552" i="28"/>
  <c r="N1552" i="28"/>
  <c r="R1551" i="28"/>
  <c r="N1551" i="28"/>
  <c r="R1549" i="28"/>
  <c r="N1549" i="28"/>
  <c r="R1547" i="28"/>
  <c r="N1547" i="28"/>
  <c r="R1546" i="28"/>
  <c r="R1545" i="28"/>
  <c r="N1545" i="28"/>
  <c r="R1544" i="28"/>
  <c r="R1543" i="28"/>
  <c r="AC1542" i="28"/>
  <c r="R1542" i="28"/>
  <c r="R1541" i="28"/>
  <c r="N1541" i="28"/>
  <c r="R1523" i="28"/>
  <c r="N1523" i="28"/>
  <c r="R1522" i="28"/>
  <c r="N1522" i="28"/>
  <c r="R1521" i="28"/>
  <c r="N1521" i="28"/>
  <c r="R1520" i="28"/>
  <c r="N1520" i="28"/>
  <c r="R1538" i="28"/>
  <c r="AC1537" i="28"/>
  <c r="R1537" i="28"/>
  <c r="R1536" i="28"/>
  <c r="N1536" i="28"/>
  <c r="R1535" i="28"/>
  <c r="N1535" i="28"/>
  <c r="R1534" i="28"/>
  <c r="N1534" i="28"/>
  <c r="R1533" i="28"/>
  <c r="N1533" i="28"/>
  <c r="AC1532" i="28"/>
  <c r="R1532" i="28"/>
  <c r="N1532" i="28"/>
  <c r="R1526" i="28"/>
  <c r="N1526" i="28"/>
  <c r="R1531" i="28"/>
  <c r="N1531" i="28"/>
  <c r="R1530" i="28"/>
  <c r="N1530" i="28"/>
  <c r="R1525" i="28"/>
  <c r="N1525" i="28"/>
  <c r="AC1524" i="28"/>
  <c r="R1524" i="28"/>
  <c r="N1524" i="28"/>
  <c r="R1516" i="28"/>
  <c r="N1516" i="28"/>
  <c r="R1515" i="28"/>
  <c r="R1517" i="28"/>
  <c r="N1517" i="28"/>
  <c r="R1510" i="28"/>
  <c r="N1510" i="28"/>
  <c r="R1509" i="28"/>
  <c r="N1509" i="28"/>
  <c r="R1505" i="28"/>
  <c r="N1505" i="28"/>
  <c r="R1503" i="28"/>
  <c r="N1503" i="28"/>
  <c r="R1502" i="28"/>
  <c r="N1502" i="28"/>
  <c r="R1501" i="28"/>
  <c r="N1501" i="28"/>
  <c r="R1490" i="28"/>
  <c r="N1490" i="28"/>
  <c r="R1489" i="28"/>
  <c r="N1489" i="28"/>
  <c r="R1487" i="28"/>
  <c r="R1472" i="28"/>
  <c r="N1472" i="28"/>
  <c r="R1471" i="28"/>
  <c r="N1471" i="28"/>
  <c r="R1453" i="28"/>
  <c r="R1466" i="28"/>
  <c r="N1466" i="28"/>
  <c r="R1467" i="28"/>
  <c r="N1467" i="28"/>
  <c r="R1459" i="28"/>
  <c r="N1459" i="28"/>
  <c r="R1452" i="28"/>
  <c r="N1452" i="28"/>
  <c r="R1450" i="28"/>
  <c r="N1450" i="28"/>
  <c r="R1457" i="28"/>
  <c r="N1457" i="28"/>
  <c r="R1446" i="28"/>
  <c r="N1426" i="28"/>
  <c r="R1426" i="28" s="1"/>
  <c r="R1425" i="28"/>
  <c r="N1425" i="28"/>
  <c r="R1430" i="28"/>
  <c r="R1429" i="28"/>
  <c r="N1429" i="28"/>
  <c r="R1428" i="28"/>
  <c r="N1428" i="28"/>
  <c r="R1427" i="28"/>
  <c r="R1424" i="28"/>
  <c r="N1424" i="28"/>
  <c r="R1423" i="28"/>
  <c r="N1423" i="28"/>
  <c r="R1422" i="28"/>
  <c r="N1422" i="28"/>
  <c r="N1421" i="28"/>
  <c r="R1421" i="28" s="1"/>
  <c r="R1445" i="28"/>
  <c r="N1445" i="28"/>
  <c r="R1444" i="28"/>
  <c r="N1444" i="28"/>
  <c r="N1443" i="28"/>
  <c r="R1443" i="28" s="1"/>
  <c r="R1442" i="28"/>
  <c r="N1442" i="28"/>
  <c r="N1441" i="28"/>
  <c r="R1441" i="28" s="1"/>
  <c r="N1440" i="28"/>
  <c r="R1440" i="28" s="1"/>
  <c r="N1439" i="28"/>
  <c r="R1439" i="28" s="1"/>
  <c r="N1438" i="28"/>
  <c r="R1438" i="28" s="1"/>
  <c r="R1437" i="28"/>
  <c r="N1437" i="28"/>
  <c r="R1436" i="28"/>
  <c r="N1436" i="28"/>
  <c r="R1435" i="28"/>
  <c r="N1435" i="28"/>
  <c r="R1434" i="28"/>
  <c r="N1434" i="28"/>
  <c r="N1433" i="28"/>
  <c r="R1433" i="28" s="1"/>
  <c r="N1431" i="28"/>
  <c r="R1431" i="28" s="1"/>
  <c r="R1418" i="28"/>
  <c r="N1418" i="28"/>
  <c r="R1417" i="28"/>
  <c r="N1417" i="28"/>
  <c r="R1416" i="28"/>
  <c r="N1416" i="28"/>
  <c r="N1415" i="28"/>
  <c r="R1415" i="28" s="1"/>
  <c r="R1410" i="28"/>
  <c r="N1410" i="28"/>
  <c r="N1409" i="28"/>
  <c r="R1409" i="28" s="1"/>
  <c r="R1405" i="28"/>
  <c r="N1405" i="28"/>
  <c r="R1404" i="28"/>
  <c r="N1404" i="28"/>
  <c r="R1403" i="28"/>
  <c r="N1403" i="28"/>
  <c r="R1402" i="28"/>
  <c r="N1402" i="28"/>
  <c r="N1406" i="28"/>
  <c r="R1406" i="28"/>
  <c r="R1398" i="28"/>
  <c r="N1398" i="28"/>
  <c r="N1397" i="28"/>
  <c r="R1397" i="28" s="1"/>
  <c r="N1396" i="28"/>
  <c r="R1396" i="28" s="1"/>
  <c r="N1395" i="28"/>
  <c r="R1395" i="28" s="1"/>
  <c r="R1383" i="28"/>
  <c r="N1383" i="28"/>
  <c r="N1382" i="28"/>
  <c r="R1382" i="28" s="1"/>
  <c r="R1389" i="28"/>
  <c r="N1389" i="28"/>
  <c r="N1388" i="28"/>
  <c r="R1388" i="28" s="1"/>
  <c r="R1387" i="28"/>
  <c r="N1387" i="28"/>
  <c r="N1386" i="28"/>
  <c r="R1386" i="28" s="1"/>
  <c r="R1385" i="28"/>
  <c r="N1385" i="28"/>
  <c r="R1384" i="28"/>
  <c r="N1384" i="28"/>
  <c r="R1381" i="28"/>
  <c r="N1381" i="28"/>
  <c r="N1380" i="28"/>
  <c r="R1380" i="28" s="1"/>
  <c r="R1379" i="28"/>
  <c r="N1379" i="28"/>
  <c r="N1378" i="28"/>
  <c r="R1378" i="28" s="1"/>
  <c r="R1377" i="28"/>
  <c r="N1377" i="28"/>
  <c r="N1376" i="28"/>
  <c r="R1376" i="28" s="1"/>
  <c r="R1369" i="28"/>
  <c r="N1369" i="28"/>
  <c r="R1363" i="28"/>
  <c r="N1363" i="28"/>
  <c r="R1362" i="28"/>
  <c r="N1362" i="28"/>
  <c r="R1341" i="28"/>
  <c r="N1341" i="28"/>
  <c r="R1340" i="28"/>
  <c r="N1340" i="28"/>
  <c r="R1329" i="28"/>
  <c r="N1329" i="28"/>
  <c r="R1328" i="28"/>
  <c r="N1328" i="28"/>
  <c r="R1327" i="28"/>
  <c r="N1327" i="28"/>
  <c r="N1326" i="28"/>
  <c r="R1326" i="28" s="1"/>
  <c r="R1323" i="28"/>
  <c r="N1323" i="28"/>
  <c r="N1322" i="28"/>
  <c r="R1322" i="28" s="1"/>
  <c r="R1318" i="28"/>
  <c r="N1318" i="28"/>
  <c r="R1317" i="28"/>
  <c r="N1317" i="28"/>
  <c r="R1316" i="28"/>
  <c r="N1316" i="28"/>
  <c r="N1315" i="28"/>
  <c r="R1315" i="28" s="1"/>
  <c r="R1313" i="28"/>
  <c r="N1313" i="28"/>
  <c r="N1309" i="28"/>
  <c r="R1309" i="28" s="1"/>
  <c r="N1308" i="28"/>
  <c r="R1308" i="28" s="1"/>
  <c r="R1307" i="28"/>
  <c r="N1307" i="28"/>
  <c r="N1306" i="28"/>
  <c r="R1306" i="28" s="1"/>
  <c r="R1289" i="28"/>
  <c r="N1289" i="28"/>
  <c r="R1288" i="28"/>
  <c r="N1288" i="28"/>
  <c r="R1277" i="28"/>
  <c r="N1277" i="28"/>
  <c r="R1276" i="28"/>
  <c r="N1276" i="28"/>
  <c r="R1275" i="28"/>
  <c r="N1275" i="28"/>
  <c r="N1274" i="28"/>
  <c r="R1274" i="28" s="1"/>
  <c r="R1271" i="28"/>
  <c r="N1271" i="28"/>
  <c r="N1270" i="28"/>
  <c r="R1270" i="28" s="1"/>
  <c r="R1266" i="28"/>
  <c r="N1266" i="28"/>
  <c r="R1265" i="28"/>
  <c r="N1265" i="28"/>
  <c r="R1264" i="28"/>
  <c r="N1264" i="28"/>
  <c r="N1263" i="28"/>
  <c r="R1263" i="28" s="1"/>
  <c r="R1261" i="28"/>
  <c r="N1261" i="28"/>
  <c r="N1257" i="28"/>
  <c r="R1257" i="28" s="1"/>
  <c r="N1256" i="28"/>
  <c r="R1256" i="28" s="1"/>
  <c r="R1255" i="28"/>
  <c r="N1255" i="28"/>
  <c r="N1254" i="28"/>
  <c r="R1254" i="28" s="1"/>
  <c r="N1253" i="28"/>
  <c r="R1253" i="28" s="1"/>
  <c r="N1252" i="28"/>
  <c r="R1252" i="28" s="1"/>
  <c r="R1222" i="28"/>
  <c r="N1222" i="28"/>
  <c r="R1221" i="28"/>
  <c r="N1221" i="28"/>
  <c r="R1219" i="28"/>
  <c r="N1219" i="28"/>
  <c r="R1218" i="28"/>
  <c r="N1218" i="28"/>
  <c r="R1217" i="28"/>
  <c r="N1217" i="28"/>
  <c r="R1216" i="28"/>
  <c r="N1216" i="28"/>
  <c r="R1215" i="28"/>
  <c r="N1215" i="28"/>
  <c r="R1214" i="28"/>
  <c r="N1214" i="28"/>
  <c r="R1213" i="28"/>
  <c r="N1213" i="28"/>
  <c r="R1212" i="28"/>
  <c r="N1212" i="28"/>
  <c r="R500" i="28"/>
  <c r="N500" i="28"/>
  <c r="R499" i="28"/>
  <c r="N499" i="28"/>
  <c r="R498" i="28"/>
  <c r="N498" i="28"/>
  <c r="R497" i="28"/>
  <c r="N497" i="28"/>
  <c r="R496" i="28"/>
  <c r="N496" i="28"/>
  <c r="N1206" i="28"/>
  <c r="R1206" i="28" s="1"/>
  <c r="N1204" i="28"/>
  <c r="R1204" i="28" s="1"/>
  <c r="N1203" i="28"/>
  <c r="R1203" i="28" s="1"/>
  <c r="N1208" i="28"/>
  <c r="R1208" i="28" s="1"/>
  <c r="N1207" i="28"/>
  <c r="R1207" i="28" s="1"/>
  <c r="N1202" i="28"/>
  <c r="R1202" i="28" s="1"/>
  <c r="N1201" i="28"/>
  <c r="R1201" i="28" s="1"/>
  <c r="R1180" i="28"/>
  <c r="N1180" i="28"/>
  <c r="R1179" i="28"/>
  <c r="N1179" i="28"/>
  <c r="R1172" i="28"/>
  <c r="N1172" i="28"/>
  <c r="R1171" i="28"/>
  <c r="N1171" i="28"/>
  <c r="N2163" i="28"/>
  <c r="R2163" i="28" s="1"/>
  <c r="N2162" i="28"/>
  <c r="R2162" i="28" s="1"/>
  <c r="N1152" i="28"/>
  <c r="R1152" i="28" s="1"/>
  <c r="N1151" i="28"/>
  <c r="R1151" i="28" s="1"/>
  <c r="N1158" i="28"/>
  <c r="R1158" i="28" s="1"/>
  <c r="N1157" i="28"/>
  <c r="R1157" i="28" s="1"/>
  <c r="N1160" i="28"/>
  <c r="R1160" i="28" s="1"/>
  <c r="N1159" i="28"/>
  <c r="R1159" i="28" s="1"/>
  <c r="N1154" i="28"/>
  <c r="R1154" i="28" s="1"/>
  <c r="N1153" i="28"/>
  <c r="R1153" i="28" s="1"/>
  <c r="N1148" i="28"/>
  <c r="R1148" i="28" s="1"/>
  <c r="N1147" i="28"/>
  <c r="R1147" i="28" s="1"/>
  <c r="R1143" i="28"/>
  <c r="N1143" i="28"/>
  <c r="R1142" i="28"/>
  <c r="N1142" i="28"/>
  <c r="R1141" i="28"/>
  <c r="N1141" i="28"/>
  <c r="R1140" i="28"/>
  <c r="N1140" i="28"/>
  <c r="R1139" i="28"/>
  <c r="N1139" i="28"/>
  <c r="R1138" i="28"/>
  <c r="N1138" i="28"/>
  <c r="R1137" i="28"/>
  <c r="N1137" i="28"/>
  <c r="R1136" i="28"/>
  <c r="N1136" i="28"/>
  <c r="R1135" i="28"/>
  <c r="N1135" i="28"/>
  <c r="R1134" i="28"/>
  <c r="N1134" i="28"/>
  <c r="R1133" i="28"/>
  <c r="N1133" i="28"/>
  <c r="R1131" i="28"/>
  <c r="N1131" i="28"/>
  <c r="R1130" i="28"/>
  <c r="N1130" i="28"/>
  <c r="R1129" i="28"/>
  <c r="N1129" i="28"/>
  <c r="R1128" i="28"/>
  <c r="N1128" i="28"/>
  <c r="R1127" i="28"/>
  <c r="N1127" i="28"/>
  <c r="R1126" i="28"/>
  <c r="N1126" i="28"/>
  <c r="AG1006" i="28"/>
  <c r="AG1005" i="28"/>
  <c r="N973" i="28"/>
  <c r="R973" i="28" s="1"/>
  <c r="N971" i="28"/>
  <c r="R971" i="28" s="1"/>
  <c r="N913" i="28"/>
  <c r="R913" i="28" s="1"/>
  <c r="N912" i="28"/>
  <c r="R912" i="28" s="1"/>
  <c r="N905" i="28"/>
  <c r="R905" i="28" s="1"/>
  <c r="N904" i="28"/>
  <c r="R904" i="28" s="1"/>
  <c r="AG1025" i="28"/>
  <c r="AG1024" i="28"/>
  <c r="AG1023" i="28"/>
  <c r="AG1022" i="28"/>
  <c r="AG1021" i="28"/>
  <c r="AG1020" i="28"/>
  <c r="AG1019" i="28"/>
  <c r="AG1018" i="28"/>
  <c r="AG1017" i="28"/>
  <c r="AG1016" i="28"/>
  <c r="AG1015" i="28"/>
  <c r="AG1014" i="28"/>
  <c r="AG1013" i="28"/>
  <c r="AG1012" i="28"/>
  <c r="AG1011" i="28"/>
  <c r="AG1010" i="28"/>
  <c r="AG1002" i="28"/>
  <c r="AG1001" i="28"/>
  <c r="AG1000" i="28"/>
  <c r="AG999" i="28"/>
  <c r="AG994" i="28"/>
  <c r="N994" i="28"/>
  <c r="AG993" i="28"/>
  <c r="N993" i="28"/>
  <c r="AG992" i="28"/>
  <c r="N992" i="28"/>
  <c r="AG1007" i="28"/>
  <c r="AG1004" i="28"/>
  <c r="AG1003" i="28"/>
  <c r="AG996" i="28"/>
  <c r="N996" i="28"/>
  <c r="AG995" i="28"/>
  <c r="N995" i="28"/>
  <c r="AG991" i="28"/>
  <c r="N991" i="28"/>
  <c r="N968" i="28"/>
  <c r="R968" i="28" s="1"/>
  <c r="N967" i="28"/>
  <c r="R967" i="28" s="1"/>
  <c r="N964" i="28"/>
  <c r="R964" i="28" s="1"/>
  <c r="N963" i="28"/>
  <c r="R963" i="28" s="1"/>
  <c r="N962" i="28"/>
  <c r="R962" i="28" s="1"/>
  <c r="N961" i="28"/>
  <c r="R961" i="28" s="1"/>
  <c r="N959" i="28"/>
  <c r="R959" i="28" s="1"/>
  <c r="N938" i="28"/>
  <c r="R938" i="28" s="1"/>
  <c r="N937" i="28"/>
  <c r="R937" i="28" s="1"/>
  <c r="N936" i="28"/>
  <c r="R936" i="28" s="1"/>
  <c r="N935" i="28"/>
  <c r="R935" i="28" s="1"/>
  <c r="N934" i="28"/>
  <c r="R934" i="28" s="1"/>
  <c r="N933" i="28"/>
  <c r="R933" i="28" s="1"/>
  <c r="N930" i="28"/>
  <c r="R930" i="28" s="1"/>
  <c r="N929" i="28"/>
  <c r="R929" i="28" s="1"/>
  <c r="N928" i="28"/>
  <c r="R928" i="28" s="1"/>
  <c r="N927" i="28"/>
  <c r="R927" i="28" s="1"/>
  <c r="N920" i="28"/>
  <c r="R920" i="28" s="1"/>
  <c r="N917" i="28"/>
  <c r="R917" i="28" s="1"/>
  <c r="N916" i="28"/>
  <c r="R916" i="28" s="1"/>
  <c r="N914" i="28"/>
  <c r="R914" i="28" s="1"/>
  <c r="N906" i="28"/>
  <c r="R906" i="28" s="1"/>
  <c r="N911" i="28"/>
  <c r="R911" i="28" s="1"/>
  <c r="N910" i="28"/>
  <c r="R910" i="28" s="1"/>
  <c r="N909" i="28"/>
  <c r="R909" i="28" s="1"/>
  <c r="N908" i="28"/>
  <c r="R908" i="28" s="1"/>
  <c r="N903" i="28"/>
  <c r="R903" i="28" s="1"/>
  <c r="N902" i="28"/>
  <c r="R902" i="28" s="1"/>
  <c r="N969" i="28"/>
  <c r="R969" i="28" s="1"/>
  <c r="R957" i="28"/>
  <c r="N898" i="28"/>
  <c r="R898" i="28" s="1"/>
  <c r="N900" i="28"/>
  <c r="R900" i="28" s="1"/>
  <c r="N901" i="28"/>
  <c r="R901" i="28" s="1"/>
  <c r="N939" i="28"/>
  <c r="R939" i="28" s="1"/>
  <c r="N940" i="28"/>
  <c r="R940" i="28" s="1"/>
  <c r="N941" i="28"/>
  <c r="R941" i="28" s="1"/>
  <c r="N942" i="28"/>
  <c r="R942" i="28" s="1"/>
  <c r="N943" i="28"/>
  <c r="R943" i="28" s="1"/>
  <c r="N944" i="28"/>
  <c r="R944" i="28" s="1"/>
  <c r="N945" i="28"/>
  <c r="R945" i="28" s="1"/>
  <c r="N946" i="28"/>
  <c r="R946" i="28" s="1"/>
  <c r="N947" i="28"/>
  <c r="R947" i="28" s="1"/>
  <c r="N948" i="28"/>
  <c r="R948" i="28" s="1"/>
  <c r="N949" i="28"/>
  <c r="R949" i="28" s="1"/>
  <c r="N950" i="28"/>
  <c r="R950" i="28" s="1"/>
  <c r="N897" i="28"/>
  <c r="R897" i="28" s="1"/>
  <c r="N985" i="28"/>
  <c r="R985" i="28" s="1"/>
  <c r="N984" i="28"/>
  <c r="R984" i="28" s="1"/>
  <c r="N983" i="28"/>
  <c r="R983" i="28" s="1"/>
  <c r="N982" i="28"/>
  <c r="R982" i="28" s="1"/>
  <c r="N981" i="28"/>
  <c r="R981" i="28" s="1"/>
  <c r="N980" i="28"/>
  <c r="R980" i="28" s="1"/>
  <c r="N978" i="28"/>
  <c r="R978" i="28" s="1"/>
  <c r="N975" i="28"/>
  <c r="R975" i="28" s="1"/>
  <c r="N1164" i="28"/>
  <c r="R1164" i="28" s="1"/>
  <c r="N1163" i="28"/>
  <c r="R1163" i="28" s="1"/>
  <c r="N1162" i="28"/>
  <c r="R1162" i="28" s="1"/>
  <c r="N1161" i="28"/>
  <c r="R1161" i="28" s="1"/>
  <c r="N1156" i="28"/>
  <c r="R1156" i="28" s="1"/>
  <c r="N1155" i="28"/>
  <c r="R1155" i="28" s="1"/>
  <c r="N1150" i="28"/>
  <c r="R1150" i="28" s="1"/>
  <c r="N1149" i="28"/>
  <c r="R1149" i="28" s="1"/>
  <c r="R1132" i="28"/>
  <c r="N1132" i="28"/>
  <c r="R1125" i="28"/>
  <c r="N1125" i="28"/>
  <c r="R1124" i="28"/>
  <c r="N1124" i="28"/>
  <c r="R1123" i="28"/>
  <c r="N1123" i="28"/>
  <c r="AG920" i="28"/>
  <c r="AG917" i="28"/>
  <c r="AG916" i="28"/>
  <c r="AG958" i="28"/>
  <c r="AG957" i="28"/>
  <c r="AG955" i="28"/>
  <c r="AG954" i="28"/>
  <c r="AG953" i="28"/>
  <c r="N889" i="28"/>
  <c r="R889" i="28" s="1"/>
  <c r="N888" i="28"/>
  <c r="R888" i="28" s="1"/>
  <c r="N887" i="28"/>
  <c r="R887" i="28" s="1"/>
  <c r="N886" i="28"/>
  <c r="R886" i="28" s="1"/>
  <c r="N885" i="28"/>
  <c r="R885" i="28" s="1"/>
  <c r="N884" i="28"/>
  <c r="R884" i="28" s="1"/>
  <c r="N883" i="28"/>
  <c r="R883" i="28" s="1"/>
  <c r="N882" i="28"/>
  <c r="R882" i="28" s="1"/>
  <c r="N881" i="28"/>
  <c r="R881" i="28" s="1"/>
  <c r="N880" i="28"/>
  <c r="R880" i="28" s="1"/>
  <c r="N879" i="28"/>
  <c r="R879" i="28" s="1"/>
  <c r="N878" i="28"/>
  <c r="R878" i="28" s="1"/>
  <c r="N877" i="28"/>
  <c r="R877" i="28" s="1"/>
  <c r="N876" i="28"/>
  <c r="R876" i="28" s="1"/>
  <c r="N871" i="28"/>
  <c r="R871" i="28" s="1"/>
  <c r="N870" i="28"/>
  <c r="R870" i="28" s="1"/>
  <c r="N867" i="28"/>
  <c r="R867" i="28" s="1"/>
  <c r="N866" i="28"/>
  <c r="R866" i="28" s="1"/>
  <c r="N873" i="28"/>
  <c r="R873" i="28" s="1"/>
  <c r="N872" i="28"/>
  <c r="R872" i="28" s="1"/>
  <c r="N869" i="28"/>
  <c r="R869" i="28" s="1"/>
  <c r="N868" i="28"/>
  <c r="R868" i="28" s="1"/>
  <c r="N865" i="28"/>
  <c r="R865" i="28" s="1"/>
  <c r="N864" i="28"/>
  <c r="R864" i="28" s="1"/>
  <c r="N861" i="28"/>
  <c r="R861" i="28" s="1"/>
  <c r="N858" i="28"/>
  <c r="R858" i="28" s="1"/>
  <c r="N857" i="28"/>
  <c r="R857" i="28" s="1"/>
  <c r="N850" i="28"/>
  <c r="R850" i="28" s="1"/>
  <c r="N849" i="28"/>
  <c r="R849" i="28" s="1"/>
  <c r="N842" i="28"/>
  <c r="R842" i="28" s="1"/>
  <c r="N845" i="28"/>
  <c r="R845" i="28" s="1"/>
  <c r="N844" i="28"/>
  <c r="R844" i="28" s="1"/>
  <c r="N843" i="28"/>
  <c r="R843" i="28" s="1"/>
  <c r="N832" i="28"/>
  <c r="R832" i="28" s="1"/>
  <c r="N831" i="28"/>
  <c r="R831" i="28" s="1"/>
  <c r="N815" i="28"/>
  <c r="R815" i="28" s="1"/>
  <c r="N820" i="28"/>
  <c r="R820" i="28" s="1"/>
  <c r="N822" i="28"/>
  <c r="R822" i="28" s="1"/>
  <c r="N821" i="28"/>
  <c r="R821" i="28" s="1"/>
  <c r="N798" i="28"/>
  <c r="R798" i="28" s="1"/>
  <c r="N797" i="28"/>
  <c r="R797" i="28" s="1"/>
  <c r="N796" i="28"/>
  <c r="R796" i="28" s="1"/>
  <c r="N795" i="28"/>
  <c r="R795" i="28" s="1"/>
  <c r="N794" i="28"/>
  <c r="R794" i="28" s="1"/>
  <c r="N761" i="28"/>
  <c r="R761" i="28" s="1"/>
  <c r="N760" i="28"/>
  <c r="R760" i="28" s="1"/>
  <c r="N763" i="28"/>
  <c r="R763" i="28" s="1"/>
  <c r="N762" i="28"/>
  <c r="R762" i="28" s="1"/>
  <c r="N708" i="28"/>
  <c r="R708" i="28" s="1"/>
  <c r="N654" i="28"/>
  <c r="R654" i="28" s="1"/>
  <c r="N699" i="28"/>
  <c r="R699" i="28" s="1"/>
  <c r="N698" i="28"/>
  <c r="R698" i="28" s="1"/>
  <c r="R520" i="28"/>
  <c r="R519" i="28"/>
  <c r="R576" i="28"/>
  <c r="N576" i="28"/>
  <c r="R575" i="28"/>
  <c r="N575" i="28"/>
  <c r="R526" i="28"/>
  <c r="N526" i="28"/>
  <c r="R525" i="28"/>
  <c r="N525" i="28"/>
  <c r="R562" i="28"/>
  <c r="R559" i="28"/>
  <c r="R564" i="28"/>
  <c r="N564" i="28"/>
  <c r="R563" i="28"/>
  <c r="R513" i="28"/>
  <c r="N513" i="28"/>
  <c r="R556" i="28"/>
  <c r="N556" i="28"/>
  <c r="R555" i="28"/>
  <c r="N555" i="28"/>
  <c r="R550" i="28"/>
  <c r="N550" i="28"/>
  <c r="R549" i="28"/>
  <c r="N549" i="28"/>
  <c r="R544" i="28"/>
  <c r="N544" i="28"/>
  <c r="R543" i="28"/>
  <c r="N543" i="28"/>
  <c r="R538" i="28"/>
  <c r="N538" i="28"/>
  <c r="R537" i="28"/>
  <c r="N537" i="28"/>
  <c r="R532" i="28"/>
  <c r="N532" i="28"/>
  <c r="R531" i="28"/>
  <c r="N531" i="28"/>
  <c r="R600" i="28"/>
  <c r="N600" i="28"/>
  <c r="R599" i="28"/>
  <c r="N599" i="28"/>
  <c r="R594" i="28"/>
  <c r="N594" i="28"/>
  <c r="R593" i="28"/>
  <c r="N593" i="28"/>
  <c r="R588" i="28"/>
  <c r="N588" i="28"/>
  <c r="R587" i="28"/>
  <c r="N587" i="28"/>
  <c r="R582" i="28"/>
  <c r="N582" i="28"/>
  <c r="R581" i="28"/>
  <c r="N581" i="28"/>
  <c r="R570" i="28"/>
  <c r="N570" i="28"/>
  <c r="R569" i="28"/>
  <c r="N569" i="28"/>
  <c r="R557" i="28"/>
  <c r="N557" i="28"/>
  <c r="R554" i="28"/>
  <c r="N554" i="28"/>
  <c r="R553" i="28"/>
  <c r="N553" i="28"/>
  <c r="R552" i="28"/>
  <c r="N552" i="28"/>
  <c r="R551" i="28"/>
  <c r="N551" i="28"/>
  <c r="R548" i="28"/>
  <c r="N548" i="28"/>
  <c r="R547" i="28"/>
  <c r="N547" i="28"/>
  <c r="R546" i="28"/>
  <c r="N546" i="28"/>
  <c r="R545" i="28"/>
  <c r="N545" i="28"/>
  <c r="R598" i="28"/>
  <c r="N598" i="28"/>
  <c r="R597" i="28"/>
  <c r="N597" i="28"/>
  <c r="R596" i="28"/>
  <c r="N596" i="28"/>
  <c r="R595" i="28"/>
  <c r="N595" i="28"/>
  <c r="R586" i="28"/>
  <c r="N586" i="28"/>
  <c r="R585" i="28"/>
  <c r="N585" i="28"/>
  <c r="R584" i="28"/>
  <c r="N584" i="28"/>
  <c r="R583" i="28"/>
  <c r="N583" i="28"/>
  <c r="R470" i="28"/>
  <c r="R469" i="28"/>
  <c r="R494" i="28"/>
  <c r="N494" i="28"/>
  <c r="R493" i="28"/>
  <c r="N493" i="28"/>
  <c r="R488" i="28"/>
  <c r="N488" i="28"/>
  <c r="R487" i="28"/>
  <c r="N487" i="28"/>
  <c r="R481" i="28"/>
  <c r="N481" i="28"/>
  <c r="R480" i="28"/>
  <c r="N480" i="28"/>
  <c r="R492" i="28"/>
  <c r="N492" i="28"/>
  <c r="R491" i="28"/>
  <c r="N491" i="28"/>
  <c r="R490" i="28"/>
  <c r="N490" i="28"/>
  <c r="R489" i="28"/>
  <c r="N489" i="28"/>
  <c r="R485" i="28"/>
  <c r="N485" i="28"/>
  <c r="R484" i="28"/>
  <c r="N484" i="28"/>
  <c r="R483" i="28"/>
  <c r="N483" i="28"/>
  <c r="R482" i="28"/>
  <c r="N482" i="28"/>
  <c r="R473" i="28"/>
  <c r="N473" i="28"/>
  <c r="R472" i="28"/>
  <c r="N472" i="28"/>
  <c r="N465" i="28"/>
  <c r="R465" i="28"/>
  <c r="N466" i="28"/>
  <c r="R466" i="28"/>
  <c r="N467" i="28"/>
  <c r="R467" i="28"/>
  <c r="N468" i="28"/>
  <c r="R468" i="28"/>
  <c r="R458" i="28"/>
  <c r="N458" i="28"/>
  <c r="R457" i="28"/>
  <c r="N457" i="28"/>
  <c r="R454" i="28"/>
  <c r="N454" i="28"/>
  <c r="R207" i="28"/>
  <c r="R206" i="28"/>
  <c r="R205" i="28"/>
  <c r="R204" i="28"/>
  <c r="R203" i="28"/>
  <c r="R202" i="28"/>
  <c r="R197" i="28"/>
  <c r="R196" i="28"/>
  <c r="N38" i="28"/>
  <c r="R38" i="28" s="1"/>
  <c r="N37" i="28"/>
  <c r="N36" i="28"/>
  <c r="R36" i="28" s="1"/>
  <c r="N28" i="28"/>
  <c r="N29" i="28"/>
  <c r="N31" i="28"/>
  <c r="N32" i="28"/>
  <c r="N39" i="28"/>
  <c r="N41" i="28"/>
  <c r="N42" i="28"/>
  <c r="N43" i="28"/>
  <c r="N44" i="28"/>
  <c r="R44" i="28" s="1"/>
  <c r="N45" i="28"/>
  <c r="R45" i="28" s="1"/>
  <c r="N46" i="28"/>
  <c r="R46" i="28" s="1"/>
  <c r="R29" i="28"/>
  <c r="R30" i="28"/>
  <c r="R31" i="28"/>
  <c r="R32" i="28"/>
  <c r="R39" i="28"/>
  <c r="R40" i="28"/>
  <c r="R41" i="28"/>
  <c r="R42" i="28"/>
  <c r="R43" i="28"/>
  <c r="N9" i="28"/>
  <c r="N10" i="28"/>
  <c r="N11" i="28"/>
  <c r="N12" i="28"/>
  <c r="N13" i="28"/>
  <c r="N14" i="28"/>
  <c r="N15" i="28"/>
  <c r="N16" i="28"/>
  <c r="N17" i="28"/>
  <c r="R17" i="28" s="1"/>
  <c r="N18" i="28"/>
  <c r="R18" i="28" s="1"/>
  <c r="N19" i="28"/>
  <c r="R19" i="28" s="1"/>
  <c r="R9" i="28"/>
  <c r="R10" i="28"/>
  <c r="R11" i="28"/>
  <c r="R12" i="28"/>
  <c r="R13" i="28"/>
  <c r="R14" i="28"/>
  <c r="R15" i="28"/>
  <c r="R16" i="28"/>
  <c r="N781" i="28"/>
  <c r="R781" i="28" s="1"/>
  <c r="N787" i="28"/>
  <c r="R787" i="28" s="1"/>
  <c r="N786" i="28"/>
  <c r="R786" i="28" s="1"/>
  <c r="N783" i="28"/>
  <c r="R783" i="28" s="1"/>
  <c r="N782" i="28"/>
  <c r="R782" i="28" s="1"/>
  <c r="R89" i="28"/>
  <c r="N35" i="28"/>
  <c r="R35" i="28" s="1"/>
  <c r="N34" i="28"/>
  <c r="R34" i="28" s="1"/>
  <c r="N33" i="28"/>
  <c r="R33" i="28" s="1"/>
  <c r="N21" i="28"/>
  <c r="R21" i="28" s="1"/>
  <c r="N20" i="28"/>
  <c r="N1305" i="28"/>
  <c r="R1305" i="28" s="1"/>
  <c r="N1304" i="28"/>
  <c r="R1304" i="28" s="1"/>
  <c r="N1801" i="28"/>
  <c r="R1801" i="28" s="1"/>
  <c r="N1771" i="28"/>
  <c r="R1771" i="28" s="1"/>
  <c r="N1743" i="28"/>
  <c r="R1743" i="28" s="1"/>
  <c r="N1713" i="28"/>
  <c r="R1713" i="28" s="1"/>
  <c r="N1695" i="28"/>
  <c r="R1695" i="28" s="1"/>
  <c r="N1693" i="28"/>
  <c r="R1693" i="28" s="1"/>
  <c r="N1643" i="28"/>
  <c r="R1643" i="28" s="1"/>
  <c r="N1641" i="28"/>
  <c r="R1641" i="28" s="1"/>
  <c r="R24" i="28"/>
  <c r="R23" i="28"/>
  <c r="AF3" i="28"/>
  <c r="N22" i="28"/>
  <c r="R22" i="28"/>
  <c r="AC22" i="28"/>
  <c r="N1408" i="28"/>
  <c r="N1401" i="28"/>
  <c r="N1366" i="28"/>
  <c r="N1365" i="28"/>
  <c r="N1364" i="28"/>
  <c r="N476" i="28"/>
  <c r="N628" i="28"/>
  <c r="R628" i="28" s="1"/>
  <c r="N627" i="28"/>
  <c r="R627" i="28" s="1"/>
  <c r="R1850" i="28"/>
  <c r="N1850" i="28"/>
  <c r="R1849" i="28"/>
  <c r="N1849" i="28"/>
  <c r="R1848" i="28"/>
  <c r="N1848" i="28"/>
  <c r="R1847" i="28"/>
  <c r="N1847" i="28"/>
  <c r="R1846" i="28"/>
  <c r="N1846" i="28"/>
  <c r="R1845" i="28"/>
  <c r="N1845" i="28"/>
  <c r="R1858" i="28"/>
  <c r="N1858" i="28"/>
  <c r="R1857" i="28"/>
  <c r="N1857" i="28"/>
  <c r="R1856" i="28"/>
  <c r="N1856" i="28"/>
  <c r="R1879" i="28"/>
  <c r="N1879" i="28"/>
  <c r="R1878" i="28"/>
  <c r="N1878" i="28"/>
  <c r="R1877" i="28"/>
  <c r="N1877" i="28"/>
  <c r="R1876" i="28"/>
  <c r="N1876" i="28"/>
  <c r="R1893" i="28"/>
  <c r="R1892" i="28"/>
  <c r="N1892" i="28"/>
  <c r="R1891" i="28"/>
  <c r="N1891" i="28"/>
  <c r="R1890" i="28"/>
  <c r="N1890" i="28"/>
  <c r="R1899" i="28"/>
  <c r="N1899" i="28"/>
  <c r="R1898" i="28"/>
  <c r="N1898" i="28"/>
  <c r="R1897" i="28"/>
  <c r="N1897" i="28"/>
  <c r="R1896" i="28"/>
  <c r="N1896" i="28"/>
  <c r="R1905" i="28"/>
  <c r="R1904" i="28"/>
  <c r="N1904" i="28"/>
  <c r="R1903" i="28"/>
  <c r="R1902" i="28"/>
  <c r="N1902" i="28"/>
  <c r="R1911" i="28"/>
  <c r="R1910" i="28"/>
  <c r="N1910" i="28"/>
  <c r="R1909" i="28"/>
  <c r="R1908" i="28"/>
  <c r="N1908" i="28"/>
  <c r="N1495" i="28"/>
  <c r="N1494" i="28"/>
  <c r="R1495" i="28"/>
  <c r="R1494" i="28"/>
  <c r="N1344" i="28"/>
  <c r="N1343" i="28"/>
  <c r="N1342" i="28"/>
  <c r="N1339" i="28"/>
  <c r="N1338" i="28"/>
  <c r="N1337" i="28"/>
  <c r="N1336" i="28"/>
  <c r="N1335" i="28"/>
  <c r="N1334" i="28"/>
  <c r="N1333" i="28"/>
  <c r="N1331" i="28"/>
  <c r="N1325" i="28"/>
  <c r="N1321" i="28"/>
  <c r="R1344" i="28"/>
  <c r="R1343" i="28"/>
  <c r="R1342" i="28"/>
  <c r="R1339" i="28"/>
  <c r="R1338" i="28"/>
  <c r="R1337" i="28"/>
  <c r="R1336" i="28"/>
  <c r="R1335" i="28"/>
  <c r="R1334" i="28"/>
  <c r="R1333" i="28"/>
  <c r="R1331" i="28"/>
  <c r="R1325" i="28"/>
  <c r="R1321" i="28"/>
  <c r="R1240" i="28"/>
  <c r="R1239" i="28"/>
  <c r="R1237" i="28"/>
  <c r="R1232" i="28"/>
  <c r="R1231" i="28"/>
  <c r="R1230" i="28"/>
  <c r="R1229" i="28"/>
  <c r="N1400" i="28"/>
  <c r="N1375" i="28"/>
  <c r="N1374" i="28"/>
  <c r="N1373" i="28"/>
  <c r="N1372" i="28"/>
  <c r="N1371" i="28"/>
  <c r="N1359" i="28"/>
  <c r="N1358" i="28"/>
  <c r="N1357" i="28"/>
  <c r="N1356" i="28"/>
  <c r="N1355" i="28"/>
  <c r="N1354" i="28"/>
  <c r="N1353" i="28"/>
  <c r="N1352" i="28"/>
  <c r="N1291" i="28"/>
  <c r="N1290" i="28"/>
  <c r="N1287" i="28"/>
  <c r="N1286" i="28"/>
  <c r="N1285" i="28"/>
  <c r="N1284" i="28"/>
  <c r="N1283" i="28"/>
  <c r="N1282" i="28"/>
  <c r="N1281" i="28"/>
  <c r="N1279" i="28"/>
  <c r="N1273" i="28"/>
  <c r="R1400" i="28"/>
  <c r="R1375" i="28"/>
  <c r="R1374" i="28"/>
  <c r="R1373" i="28"/>
  <c r="R1372" i="28"/>
  <c r="R1371" i="28"/>
  <c r="R1359" i="28"/>
  <c r="R1358" i="28"/>
  <c r="R1357" i="28"/>
  <c r="R1356" i="28"/>
  <c r="R1355" i="28"/>
  <c r="R1354" i="28"/>
  <c r="R1353" i="28"/>
  <c r="R1352" i="28"/>
  <c r="N1188" i="28"/>
  <c r="N1187" i="28"/>
  <c r="N1269" i="28"/>
  <c r="R1292" i="28"/>
  <c r="R1291" i="28"/>
  <c r="R1290" i="28"/>
  <c r="R1287" i="28"/>
  <c r="R1286" i="28"/>
  <c r="R1285" i="28"/>
  <c r="R1284" i="28"/>
  <c r="R1283" i="28"/>
  <c r="R1282" i="28"/>
  <c r="R1281" i="28"/>
  <c r="R1279" i="28"/>
  <c r="R1273" i="28"/>
  <c r="R1269" i="28"/>
  <c r="R1188" i="28"/>
  <c r="R1187" i="28"/>
  <c r="R103" i="28"/>
  <c r="R101" i="28"/>
  <c r="N2156" i="28"/>
  <c r="R2156" i="28" s="1"/>
  <c r="N2157" i="28"/>
  <c r="R2157" i="28" s="1"/>
  <c r="N2158" i="28"/>
  <c r="R2158" i="28" s="1"/>
  <c r="N2159" i="28"/>
  <c r="R2159" i="28" s="1"/>
  <c r="N2164" i="28"/>
  <c r="R2164" i="28" s="1"/>
  <c r="N2165" i="28"/>
  <c r="R2165" i="28" s="1"/>
  <c r="N2166" i="28"/>
  <c r="R2166" i="28" s="1"/>
  <c r="N2160" i="28"/>
  <c r="R2160" i="28" s="1"/>
  <c r="N2161" i="28"/>
  <c r="R2161" i="28" s="1"/>
  <c r="N25" i="28"/>
  <c r="N26" i="28"/>
  <c r="N27" i="28"/>
  <c r="N48" i="28"/>
  <c r="N49" i="28"/>
  <c r="N50" i="28"/>
  <c r="N52" i="28"/>
  <c r="N54" i="28"/>
  <c r="N56" i="28"/>
  <c r="N57" i="28"/>
  <c r="N59" i="28"/>
  <c r="N66" i="28"/>
  <c r="N67" i="28"/>
  <c r="N69" i="28"/>
  <c r="N70" i="28"/>
  <c r="N73" i="28"/>
  <c r="N78" i="28"/>
  <c r="N79" i="28"/>
  <c r="N80" i="28"/>
  <c r="N81" i="28"/>
  <c r="N82" i="28"/>
  <c r="N83" i="28"/>
  <c r="N84" i="28"/>
  <c r="N85" i="28"/>
  <c r="N86" i="28"/>
  <c r="N87" i="28"/>
  <c r="N94" i="28"/>
  <c r="N102" i="28"/>
  <c r="N104" i="28"/>
  <c r="N105" i="28"/>
  <c r="N147" i="28"/>
  <c r="N148" i="28"/>
  <c r="N149" i="28"/>
  <c r="N150" i="28"/>
  <c r="N158" i="28"/>
  <c r="N160" i="28"/>
  <c r="N162" i="28"/>
  <c r="N209" i="28"/>
  <c r="N210" i="28"/>
  <c r="N211" i="28"/>
  <c r="N222" i="28"/>
  <c r="N223" i="28"/>
  <c r="N398" i="28"/>
  <c r="N399" i="28"/>
  <c r="N400" i="28"/>
  <c r="N401" i="28"/>
  <c r="N402" i="28"/>
  <c r="N404" i="28"/>
  <c r="N422" i="28"/>
  <c r="N435" i="28"/>
  <c r="N456" i="28"/>
  <c r="N459" i="28"/>
  <c r="N464" i="28"/>
  <c r="N460" i="28"/>
  <c r="N461" i="28"/>
  <c r="N462" i="28"/>
  <c r="N463" i="28"/>
  <c r="N471" i="28"/>
  <c r="N474" i="28"/>
  <c r="N479" i="28"/>
  <c r="N486" i="28"/>
  <c r="N475" i="28"/>
  <c r="N477" i="28"/>
  <c r="N478" i="28"/>
  <c r="N6" i="28"/>
  <c r="N501" i="28"/>
  <c r="N502" i="28"/>
  <c r="N503" i="28"/>
  <c r="N504" i="28"/>
  <c r="N505" i="28"/>
  <c r="N506" i="28"/>
  <c r="N508" i="28"/>
  <c r="N510" i="28"/>
  <c r="N511" i="28"/>
  <c r="N515" i="28"/>
  <c r="N518" i="28"/>
  <c r="N521" i="28"/>
  <c r="N522" i="28"/>
  <c r="N523" i="28"/>
  <c r="N524" i="28"/>
  <c r="N527" i="28"/>
  <c r="N528" i="28"/>
  <c r="N529" i="28"/>
  <c r="N530" i="28"/>
  <c r="N533" i="28"/>
  <c r="N534" i="28"/>
  <c r="N535" i="28"/>
  <c r="N536" i="28"/>
  <c r="N539" i="28"/>
  <c r="N540" i="28"/>
  <c r="N541" i="28"/>
  <c r="N542" i="28"/>
  <c r="N571" i="28"/>
  <c r="N572" i="28"/>
  <c r="N573" i="28"/>
  <c r="N574" i="28"/>
  <c r="N565" i="28"/>
  <c r="N566" i="28"/>
  <c r="N567" i="28"/>
  <c r="N568" i="28"/>
  <c r="N577" i="28"/>
  <c r="N578" i="28"/>
  <c r="N579" i="28"/>
  <c r="N580" i="28"/>
  <c r="N589" i="28"/>
  <c r="N590" i="28"/>
  <c r="N591" i="28"/>
  <c r="N592" i="28"/>
  <c r="N602" i="28"/>
  <c r="R602" i="28" s="1"/>
  <c r="N603" i="28"/>
  <c r="R603" i="28" s="1"/>
  <c r="N604" i="28"/>
  <c r="R604" i="28" s="1"/>
  <c r="N605" i="28"/>
  <c r="R605" i="28" s="1"/>
  <c r="N606" i="28"/>
  <c r="R606" i="28" s="1"/>
  <c r="N607" i="28"/>
  <c r="R607" i="28" s="1"/>
  <c r="N608" i="28"/>
  <c r="R608" i="28" s="1"/>
  <c r="N609" i="28"/>
  <c r="R609" i="28" s="1"/>
  <c r="N610" i="28"/>
  <c r="R610" i="28" s="1"/>
  <c r="N611" i="28"/>
  <c r="R611" i="28" s="1"/>
  <c r="N612" i="28"/>
  <c r="R612" i="28" s="1"/>
  <c r="N613" i="28"/>
  <c r="R613" i="28" s="1"/>
  <c r="N614" i="28"/>
  <c r="R614" i="28" s="1"/>
  <c r="N615" i="28"/>
  <c r="R615" i="28" s="1"/>
  <c r="N616" i="28"/>
  <c r="R616" i="28" s="1"/>
  <c r="N617" i="28"/>
  <c r="R617" i="28" s="1"/>
  <c r="N618" i="28"/>
  <c r="R618" i="28" s="1"/>
  <c r="N619" i="28"/>
  <c r="R619" i="28" s="1"/>
  <c r="N620" i="28"/>
  <c r="R620" i="28" s="1"/>
  <c r="N621" i="28"/>
  <c r="R621" i="28" s="1"/>
  <c r="N622" i="28"/>
  <c r="R622" i="28" s="1"/>
  <c r="N623" i="28"/>
  <c r="R623" i="28" s="1"/>
  <c r="N624" i="28"/>
  <c r="R624" i="28" s="1"/>
  <c r="N625" i="28"/>
  <c r="R625" i="28" s="1"/>
  <c r="N626" i="28"/>
  <c r="R626" i="28" s="1"/>
  <c r="N630" i="28"/>
  <c r="R630" i="28" s="1"/>
  <c r="N631" i="28"/>
  <c r="R631" i="28" s="1"/>
  <c r="N632" i="28"/>
  <c r="R632" i="28" s="1"/>
  <c r="N633" i="28"/>
  <c r="R633" i="28" s="1"/>
  <c r="N634" i="28"/>
  <c r="R634" i="28" s="1"/>
  <c r="N635" i="28"/>
  <c r="R635" i="28" s="1"/>
  <c r="N636" i="28"/>
  <c r="R636" i="28" s="1"/>
  <c r="N637" i="28"/>
  <c r="R637" i="28" s="1"/>
  <c r="N638" i="28"/>
  <c r="R638" i="28" s="1"/>
  <c r="N639" i="28"/>
  <c r="R639" i="28" s="1"/>
  <c r="N640" i="28"/>
  <c r="R640" i="28" s="1"/>
  <c r="N641" i="28"/>
  <c r="R641" i="28" s="1"/>
  <c r="N642" i="28"/>
  <c r="R642" i="28" s="1"/>
  <c r="N643" i="28"/>
  <c r="R643" i="28" s="1"/>
  <c r="N644" i="28"/>
  <c r="R644" i="28" s="1"/>
  <c r="N645" i="28"/>
  <c r="R645" i="28" s="1"/>
  <c r="N646" i="28"/>
  <c r="R646" i="28" s="1"/>
  <c r="N647" i="28"/>
  <c r="R647" i="28" s="1"/>
  <c r="N648" i="28"/>
  <c r="R648" i="28" s="1"/>
  <c r="N649" i="28"/>
  <c r="R649" i="28" s="1"/>
  <c r="N650" i="28"/>
  <c r="R650" i="28" s="1"/>
  <c r="N651" i="28"/>
  <c r="R651" i="28" s="1"/>
  <c r="N655" i="28"/>
  <c r="R655" i="28" s="1"/>
  <c r="N656" i="28"/>
  <c r="R656" i="28" s="1"/>
  <c r="N657" i="28"/>
  <c r="R657" i="28" s="1"/>
  <c r="N658" i="28"/>
  <c r="R658" i="28" s="1"/>
  <c r="N659" i="28"/>
  <c r="R659" i="28" s="1"/>
  <c r="N660" i="28"/>
  <c r="R660" i="28" s="1"/>
  <c r="N661" i="28"/>
  <c r="R661" i="28" s="1"/>
  <c r="N662" i="28"/>
  <c r="R662" i="28" s="1"/>
  <c r="N663" i="28"/>
  <c r="R663" i="28" s="1"/>
  <c r="N664" i="28"/>
  <c r="R664" i="28" s="1"/>
  <c r="N665" i="28"/>
  <c r="R665" i="28" s="1"/>
  <c r="N666" i="28"/>
  <c r="R666" i="28" s="1"/>
  <c r="N667" i="28"/>
  <c r="R667" i="28" s="1"/>
  <c r="N668" i="28"/>
  <c r="R668" i="28" s="1"/>
  <c r="N695" i="28"/>
  <c r="R695" i="28" s="1"/>
  <c r="N696" i="28"/>
  <c r="R696" i="28" s="1"/>
  <c r="N697" i="28"/>
  <c r="R697" i="28" s="1"/>
  <c r="N700" i="28"/>
  <c r="R700" i="28" s="1"/>
  <c r="N701" i="28"/>
  <c r="R701" i="28" s="1"/>
  <c r="N702" i="28"/>
  <c r="R702" i="28" s="1"/>
  <c r="N703" i="28"/>
  <c r="R703" i="28" s="1"/>
  <c r="N709" i="28"/>
  <c r="R709" i="28" s="1"/>
  <c r="N710" i="28"/>
  <c r="R710" i="28" s="1"/>
  <c r="N711" i="28"/>
  <c r="R711" i="28" s="1"/>
  <c r="N712" i="28"/>
  <c r="R712" i="28" s="1"/>
  <c r="N713" i="28"/>
  <c r="R713" i="28" s="1"/>
  <c r="N714" i="28"/>
  <c r="R714" i="28" s="1"/>
  <c r="N715" i="28"/>
  <c r="R715" i="28" s="1"/>
  <c r="N732" i="28"/>
  <c r="R732" i="28" s="1"/>
  <c r="N733" i="28"/>
  <c r="R733" i="28" s="1"/>
  <c r="N734" i="28"/>
  <c r="R734" i="28" s="1"/>
  <c r="N735" i="28"/>
  <c r="R735" i="28" s="1"/>
  <c r="N736" i="28"/>
  <c r="R736" i="28" s="1"/>
  <c r="N737" i="28"/>
  <c r="R737" i="28" s="1"/>
  <c r="N738" i="28"/>
  <c r="R738" i="28" s="1"/>
  <c r="N739" i="28"/>
  <c r="R739" i="28" s="1"/>
  <c r="N740" i="28"/>
  <c r="R740" i="28" s="1"/>
  <c r="N741" i="28"/>
  <c r="R741" i="28" s="1"/>
  <c r="N742" i="28"/>
  <c r="R742" i="28" s="1"/>
  <c r="N743" i="28"/>
  <c r="R743" i="28" s="1"/>
  <c r="N744" i="28"/>
  <c r="R744" i="28" s="1"/>
  <c r="N745" i="28"/>
  <c r="R745" i="28" s="1"/>
  <c r="N746" i="28"/>
  <c r="R746" i="28" s="1"/>
  <c r="N747" i="28"/>
  <c r="R747" i="28" s="1"/>
  <c r="N748" i="28"/>
  <c r="R748" i="28" s="1"/>
  <c r="N749" i="28"/>
  <c r="R749" i="28" s="1"/>
  <c r="N750" i="28"/>
  <c r="R750" i="28" s="1"/>
  <c r="N751" i="28"/>
  <c r="R751" i="28" s="1"/>
  <c r="N752" i="28"/>
  <c r="R752" i="28" s="1"/>
  <c r="N757" i="28"/>
  <c r="R757" i="28" s="1"/>
  <c r="N758" i="28"/>
  <c r="R758" i="28" s="1"/>
  <c r="N759" i="28"/>
  <c r="R759" i="28" s="1"/>
  <c r="N764" i="28"/>
  <c r="R764" i="28" s="1"/>
  <c r="N765" i="28"/>
  <c r="R765" i="28" s="1"/>
  <c r="N766" i="28"/>
  <c r="R766" i="28" s="1"/>
  <c r="N767" i="28"/>
  <c r="R767" i="28" s="1"/>
  <c r="N768" i="28"/>
  <c r="R768" i="28" s="1"/>
  <c r="N769" i="28"/>
  <c r="R769" i="28" s="1"/>
  <c r="N716" i="28"/>
  <c r="R716" i="28" s="1"/>
  <c r="N717" i="28"/>
  <c r="R717" i="28" s="1"/>
  <c r="N718" i="28"/>
  <c r="R718" i="28" s="1"/>
  <c r="N719" i="28"/>
  <c r="R719" i="28" s="1"/>
  <c r="N720" i="28"/>
  <c r="R720" i="28" s="1"/>
  <c r="N721" i="28"/>
  <c r="R721" i="28" s="1"/>
  <c r="N722" i="28"/>
  <c r="R722" i="28" s="1"/>
  <c r="N723" i="28"/>
  <c r="R723" i="28" s="1"/>
  <c r="N724" i="28"/>
  <c r="R724" i="28" s="1"/>
  <c r="N725" i="28"/>
  <c r="R725" i="28" s="1"/>
  <c r="N726" i="28"/>
  <c r="R726" i="28" s="1"/>
  <c r="N727" i="28"/>
  <c r="R727" i="28" s="1"/>
  <c r="N728" i="28"/>
  <c r="R728" i="28" s="1"/>
  <c r="N729" i="28"/>
  <c r="R729" i="28" s="1"/>
  <c r="N976" i="28"/>
  <c r="R976" i="28" s="1"/>
  <c r="N977" i="28"/>
  <c r="R977" i="28" s="1"/>
  <c r="N830" i="28"/>
  <c r="R830" i="28" s="1"/>
  <c r="N833" i="28"/>
  <c r="R833" i="28" s="1"/>
  <c r="N834" i="28"/>
  <c r="R834" i="28" s="1"/>
  <c r="N835" i="28"/>
  <c r="R835" i="28" s="1"/>
  <c r="N846" i="28"/>
  <c r="R846" i="28" s="1"/>
  <c r="N847" i="28"/>
  <c r="R847" i="28" s="1"/>
  <c r="N848" i="28"/>
  <c r="R848" i="28" s="1"/>
  <c r="N862" i="28"/>
  <c r="R862" i="28" s="1"/>
  <c r="N863" i="28"/>
  <c r="R863" i="28" s="1"/>
  <c r="N1248" i="28"/>
  <c r="N1249" i="28"/>
  <c r="N1250" i="28"/>
  <c r="R1250" i="28" s="1"/>
  <c r="N1251" i="28"/>
  <c r="R1251" i="28" s="1"/>
  <c r="N1258" i="28"/>
  <c r="R1258" i="28" s="1"/>
  <c r="N1267" i="28"/>
  <c r="R1267" i="28" s="1"/>
  <c r="N1268" i="28"/>
  <c r="R1268" i="28" s="1"/>
  <c r="N1272" i="28"/>
  <c r="R1272" i="28" s="1"/>
  <c r="N1278" i="28"/>
  <c r="R1278" i="28" s="1"/>
  <c r="N1280" i="28"/>
  <c r="R1280" i="28" s="1"/>
  <c r="N1390" i="28"/>
  <c r="N1391" i="28"/>
  <c r="N1393" i="28"/>
  <c r="N1394" i="28"/>
  <c r="N1399" i="28"/>
  <c r="N1407" i="28"/>
  <c r="N1411" i="28"/>
  <c r="N1412" i="28"/>
  <c r="N1419" i="28"/>
  <c r="N1420" i="28"/>
  <c r="N1196" i="28"/>
  <c r="N1197" i="28"/>
  <c r="R1197" i="28" s="1"/>
  <c r="N1198" i="28"/>
  <c r="R1198" i="28" s="1"/>
  <c r="N1199" i="28"/>
  <c r="R1199" i="28" s="1"/>
  <c r="N1200" i="28"/>
  <c r="R1200" i="28" s="1"/>
  <c r="N1205" i="28"/>
  <c r="R1205" i="28" s="1"/>
  <c r="N1209" i="28"/>
  <c r="R1209" i="28" s="1"/>
  <c r="N1220" i="28"/>
  <c r="R1220" i="28" s="1"/>
  <c r="N1223" i="28"/>
  <c r="R1223" i="28" s="1"/>
  <c r="N1224" i="28"/>
  <c r="R1224" i="28" s="1"/>
  <c r="N1225" i="28"/>
  <c r="R1225" i="28" s="1"/>
  <c r="N1226" i="28"/>
  <c r="R1226" i="28" s="1"/>
  <c r="N1227" i="28"/>
  <c r="R1227" i="28" s="1"/>
  <c r="N1228" i="28"/>
  <c r="R1228" i="28" s="1"/>
  <c r="N1229" i="28"/>
  <c r="N1230" i="28"/>
  <c r="N1231" i="28"/>
  <c r="N1232" i="28"/>
  <c r="N1233" i="28"/>
  <c r="R1233" i="28" s="1"/>
  <c r="N1234" i="28"/>
  <c r="R1234" i="28" s="1"/>
  <c r="N1235" i="28"/>
  <c r="R1235" i="28" s="1"/>
  <c r="N1236" i="28"/>
  <c r="R1236" i="28" s="1"/>
  <c r="N1237" i="28"/>
  <c r="N1238" i="28"/>
  <c r="R1238" i="28" s="1"/>
  <c r="N1239" i="28"/>
  <c r="N1240" i="28"/>
  <c r="N1300" i="28"/>
  <c r="N1301" i="28"/>
  <c r="N1302" i="28"/>
  <c r="R1302" i="28" s="1"/>
  <c r="N1303" i="28"/>
  <c r="R1303" i="28" s="1"/>
  <c r="N1310" i="28"/>
  <c r="R1310" i="28" s="1"/>
  <c r="N1319" i="28"/>
  <c r="R1319" i="28" s="1"/>
  <c r="N1320" i="28"/>
  <c r="R1320" i="28" s="1"/>
  <c r="N1324" i="28"/>
  <c r="R1324" i="28" s="1"/>
  <c r="N1330" i="28"/>
  <c r="R1330" i="28" s="1"/>
  <c r="N1332" i="28"/>
  <c r="R1332" i="28" s="1"/>
  <c r="N1914" i="28"/>
  <c r="N1922" i="28"/>
  <c r="N1923" i="28"/>
  <c r="N1925" i="28"/>
  <c r="N1926" i="28"/>
  <c r="N1927" i="28"/>
  <c r="N1928" i="28"/>
  <c r="N1930" i="28"/>
  <c r="N1931" i="28"/>
  <c r="N1932" i="28"/>
  <c r="N1933" i="28"/>
  <c r="N1935" i="28"/>
  <c r="N1936" i="28"/>
  <c r="N1937" i="28"/>
  <c r="N1938" i="28"/>
  <c r="N1939" i="28"/>
  <c r="N1943" i="28"/>
  <c r="N1944" i="28"/>
  <c r="N1946" i="28"/>
  <c r="N1947" i="28"/>
  <c r="N1962" i="28"/>
  <c r="N1963" i="28"/>
  <c r="N1964" i="28"/>
  <c r="N1965" i="28"/>
  <c r="N1967" i="28"/>
  <c r="N1968" i="28"/>
  <c r="N1969" i="28"/>
  <c r="N1970" i="28"/>
  <c r="N1985" i="28"/>
  <c r="N1986" i="28"/>
  <c r="N1988" i="28"/>
  <c r="N1989" i="28"/>
  <c r="N1990" i="28"/>
  <c r="N1991" i="28"/>
  <c r="N2006" i="28"/>
  <c r="N2007" i="28"/>
  <c r="N2009" i="28"/>
  <c r="N2010" i="28"/>
  <c r="N2011" i="28"/>
  <c r="N2012" i="28"/>
  <c r="N2027" i="28"/>
  <c r="N2028" i="28"/>
  <c r="N2029" i="28"/>
  <c r="N2031" i="28"/>
  <c r="N2032" i="28"/>
  <c r="N2033" i="28"/>
  <c r="N2034" i="28"/>
  <c r="N2036" i="28"/>
  <c r="N2037" i="28"/>
  <c r="N2038" i="28"/>
  <c r="N2039" i="28"/>
  <c r="N2041" i="28"/>
  <c r="N2042" i="28"/>
  <c r="N2043" i="28"/>
  <c r="N2044" i="28"/>
  <c r="N2046" i="28"/>
  <c r="N2047" i="28"/>
  <c r="N2048" i="28"/>
  <c r="N2049" i="28"/>
  <c r="N2050" i="28"/>
  <c r="N2051" i="28"/>
  <c r="N2052" i="28"/>
  <c r="N2054" i="28"/>
  <c r="N2055" i="28"/>
  <c r="N2056" i="28"/>
  <c r="N2057" i="28"/>
  <c r="N2072" i="28"/>
  <c r="N2073" i="28"/>
  <c r="N2075" i="28"/>
  <c r="N2076" i="28"/>
  <c r="N2077" i="28"/>
  <c r="N2078" i="28"/>
  <c r="N2093" i="28"/>
  <c r="N2094" i="28"/>
  <c r="N2096" i="28"/>
  <c r="N2097" i="28"/>
  <c r="N2098" i="28"/>
  <c r="N2099" i="28"/>
  <c r="N2110" i="28"/>
  <c r="N2111" i="28"/>
  <c r="N2113" i="28"/>
  <c r="N2114" i="28"/>
  <c r="N2115" i="28"/>
  <c r="N2116" i="28"/>
  <c r="N2131" i="28"/>
  <c r="N2138" i="28"/>
  <c r="N2139" i="28"/>
  <c r="N2141" i="28"/>
  <c r="N2142" i="28"/>
  <c r="N2144" i="28"/>
  <c r="N2145" i="28"/>
  <c r="N2146" i="28"/>
  <c r="N2147" i="28"/>
  <c r="N2148" i="28"/>
  <c r="N2149" i="28"/>
  <c r="N2150" i="28"/>
  <c r="N2151" i="28"/>
  <c r="N2152" i="28"/>
  <c r="N1167" i="28"/>
  <c r="N1168" i="28"/>
  <c r="N1169" i="28"/>
  <c r="N1170" i="28"/>
  <c r="N1173" i="28"/>
  <c r="N1174" i="28"/>
  <c r="N1175" i="28"/>
  <c r="N1176" i="28"/>
  <c r="N1177" i="28"/>
  <c r="N1178" i="28"/>
  <c r="N1181" i="28"/>
  <c r="N1182" i="28"/>
  <c r="N1183" i="28"/>
  <c r="N1184" i="28"/>
  <c r="N1567" i="28"/>
  <c r="N1592" i="28"/>
  <c r="N1593" i="28"/>
  <c r="N1642" i="28"/>
  <c r="N1692" i="28"/>
  <c r="N1694" i="28"/>
  <c r="N1696" i="28"/>
  <c r="N1700" i="28"/>
  <c r="N1701" i="28"/>
  <c r="N1712" i="28"/>
  <c r="N1730" i="28"/>
  <c r="N1731" i="28"/>
  <c r="N1742" i="28"/>
  <c r="N1758" i="28"/>
  <c r="N1759" i="28"/>
  <c r="N1770" i="28"/>
  <c r="N1788" i="28"/>
  <c r="N1800" i="28"/>
  <c r="N1572" i="28"/>
  <c r="N1573" i="28"/>
  <c r="N1473" i="28"/>
  <c r="N1474" i="28"/>
  <c r="N1475" i="28"/>
  <c r="N1479" i="28"/>
  <c r="N1481" i="28"/>
  <c r="N1485" i="28"/>
  <c r="N1491" i="28"/>
  <c r="N1493" i="28"/>
  <c r="N1496" i="28"/>
  <c r="N1497" i="28"/>
  <c r="N1498" i="28"/>
  <c r="N1499" i="28"/>
  <c r="N1500" i="28"/>
  <c r="N1507" i="28"/>
  <c r="N1508" i="28"/>
  <c r="N1511" i="28"/>
  <c r="N1512" i="28"/>
  <c r="N1513" i="28"/>
  <c r="N1514" i="28"/>
  <c r="N1518" i="28"/>
  <c r="N1519" i="28"/>
  <c r="N1555" i="28"/>
  <c r="N1556" i="28"/>
  <c r="N1454" i="28"/>
  <c r="N1455" i="28"/>
  <c r="N1461" i="28"/>
  <c r="N1465" i="28"/>
  <c r="N1823" i="28"/>
  <c r="N1824" i="28"/>
  <c r="N1826" i="28"/>
  <c r="N1827" i="28"/>
  <c r="N1829" i="28"/>
  <c r="N1830" i="28"/>
  <c r="N1832" i="28"/>
  <c r="N1833" i="28"/>
  <c r="N1835" i="28"/>
  <c r="N1836" i="28"/>
  <c r="N1837" i="28"/>
  <c r="N1838" i="28"/>
  <c r="N1839" i="28"/>
  <c r="N1840" i="28"/>
  <c r="N1841" i="28"/>
  <c r="N1842" i="28"/>
  <c r="N1843" i="28"/>
  <c r="N1844" i="28"/>
  <c r="N1851" i="28"/>
  <c r="N1852" i="28"/>
  <c r="N1853" i="28"/>
  <c r="N1854" i="28"/>
  <c r="N1855" i="28"/>
  <c r="N1859" i="28"/>
  <c r="N1860" i="28"/>
  <c r="N1862" i="28"/>
  <c r="N1863" i="28"/>
  <c r="N1865" i="28"/>
  <c r="N1866" i="28"/>
  <c r="N1868" i="28"/>
  <c r="N1869" i="28"/>
  <c r="N1870" i="28"/>
  <c r="N1871" i="28"/>
  <c r="N1872" i="28"/>
  <c r="N1873" i="28"/>
  <c r="N1874" i="28"/>
  <c r="N1875" i="28"/>
  <c r="N1880" i="28"/>
  <c r="N1881" i="28"/>
  <c r="N1882" i="28"/>
  <c r="N1883" i="28"/>
  <c r="N1884" i="28"/>
  <c r="N1885" i="28"/>
  <c r="N1886" i="28"/>
  <c r="N1887" i="28"/>
  <c r="N1888" i="28"/>
  <c r="N1889" i="28"/>
  <c r="N1900" i="28"/>
  <c r="N1906" i="28"/>
  <c r="R1907" i="28"/>
  <c r="R1906" i="28"/>
  <c r="R1901" i="28"/>
  <c r="R1900" i="28"/>
  <c r="R1895" i="28"/>
  <c r="R1894" i="28"/>
  <c r="R1889" i="28"/>
  <c r="R1888" i="28"/>
  <c r="R1887" i="28"/>
  <c r="R1886" i="28"/>
  <c r="R1885" i="28"/>
  <c r="R1884" i="28"/>
  <c r="R1883" i="28"/>
  <c r="R1882" i="28"/>
  <c r="R1881" i="28"/>
  <c r="R1880" i="28"/>
  <c r="R1875" i="28"/>
  <c r="R1874" i="28"/>
  <c r="R1873" i="28"/>
  <c r="R1872" i="28"/>
  <c r="R1871" i="28"/>
  <c r="R1870" i="28"/>
  <c r="R1869" i="28"/>
  <c r="R1868" i="28"/>
  <c r="R1863" i="28"/>
  <c r="R1862" i="28"/>
  <c r="R1860" i="28"/>
  <c r="R1859" i="28"/>
  <c r="R1855" i="28"/>
  <c r="R1854" i="28"/>
  <c r="R1853" i="28"/>
  <c r="R1852" i="28"/>
  <c r="R1851" i="28"/>
  <c r="R1844" i="28"/>
  <c r="R1843" i="28"/>
  <c r="R1842" i="28"/>
  <c r="R1841" i="28"/>
  <c r="R1840" i="28"/>
  <c r="R1839" i="28"/>
  <c r="R1838" i="28"/>
  <c r="R1837" i="28"/>
  <c r="R1836" i="28"/>
  <c r="R1835" i="28"/>
  <c r="R1833" i="28"/>
  <c r="R1832" i="28"/>
  <c r="R1829" i="28"/>
  <c r="R1827" i="28"/>
  <c r="R1826" i="28"/>
  <c r="R1824" i="28"/>
  <c r="R1823" i="28"/>
  <c r="R1465" i="28"/>
  <c r="R1461" i="28"/>
  <c r="R1455" i="28"/>
  <c r="AC1518" i="28"/>
  <c r="R1454" i="28"/>
  <c r="R1556" i="28"/>
  <c r="R1555" i="28"/>
  <c r="R1519" i="28"/>
  <c r="R1518" i="28"/>
  <c r="R1514" i="28"/>
  <c r="R1513" i="28"/>
  <c r="R1512" i="28"/>
  <c r="R1511" i="28"/>
  <c r="R1508" i="28"/>
  <c r="R1507" i="28"/>
  <c r="R1500" i="28"/>
  <c r="R1499" i="28"/>
  <c r="R1498" i="28"/>
  <c r="R1497" i="28"/>
  <c r="R1496" i="28"/>
  <c r="R1493" i="28"/>
  <c r="R1491" i="28"/>
  <c r="R1485" i="28"/>
  <c r="R1481" i="28"/>
  <c r="R1479" i="28"/>
  <c r="R1475" i="28"/>
  <c r="R1474" i="28"/>
  <c r="R1473" i="28"/>
  <c r="R1573" i="28"/>
  <c r="R1572" i="28"/>
  <c r="R1800" i="28"/>
  <c r="R1789" i="28"/>
  <c r="R1788" i="28"/>
  <c r="R1770" i="28"/>
  <c r="R1759" i="28"/>
  <c r="R1758" i="28"/>
  <c r="R1742" i="28"/>
  <c r="R1731" i="28"/>
  <c r="R1730" i="28"/>
  <c r="R1712" i="28"/>
  <c r="R1701" i="28"/>
  <c r="R1700" i="28"/>
  <c r="R1696" i="28"/>
  <c r="R1694" i="28"/>
  <c r="R1692" i="28"/>
  <c r="R1645" i="28"/>
  <c r="R1644" i="28"/>
  <c r="R1642" i="28"/>
  <c r="R1640" i="28"/>
  <c r="R1593" i="28"/>
  <c r="R1592" i="28"/>
  <c r="R1567" i="28"/>
  <c r="R1184" i="28"/>
  <c r="R1183" i="28"/>
  <c r="R1182" i="28"/>
  <c r="R1181" i="28"/>
  <c r="R1178" i="28"/>
  <c r="R1177" i="28"/>
  <c r="R1176" i="28"/>
  <c r="R1175" i="28"/>
  <c r="R1174" i="28"/>
  <c r="R1173" i="28"/>
  <c r="R1170" i="28"/>
  <c r="R1169" i="28"/>
  <c r="R1168" i="28"/>
  <c r="R1167" i="28"/>
  <c r="R2152" i="28"/>
  <c r="R2151" i="28"/>
  <c r="R2150" i="28"/>
  <c r="R2149" i="28"/>
  <c r="R2148" i="28"/>
  <c r="R2147" i="28"/>
  <c r="R2146" i="28"/>
  <c r="R2145" i="28"/>
  <c r="R2144" i="28"/>
  <c r="R2142" i="28"/>
  <c r="R2141" i="28"/>
  <c r="R2139" i="28"/>
  <c r="R2138" i="28"/>
  <c r="R2131" i="28"/>
  <c r="R2116" i="28"/>
  <c r="R2115" i="28"/>
  <c r="R2114" i="28"/>
  <c r="R2113" i="28"/>
  <c r="R2111" i="28"/>
  <c r="R2110" i="28"/>
  <c r="R2099" i="28"/>
  <c r="R2098" i="28"/>
  <c r="R2097" i="28"/>
  <c r="R2096" i="28"/>
  <c r="R2094" i="28"/>
  <c r="R2093" i="28"/>
  <c r="R2078" i="28"/>
  <c r="R2077" i="28"/>
  <c r="R2076" i="28"/>
  <c r="R2075" i="28"/>
  <c r="R2073" i="28"/>
  <c r="R2072" i="28"/>
  <c r="R2057" i="28"/>
  <c r="R2056" i="28"/>
  <c r="R2055" i="28"/>
  <c r="R2054" i="28"/>
  <c r="R2052" i="28"/>
  <c r="R2051" i="28"/>
  <c r="R2050" i="28"/>
  <c r="R2049" i="28"/>
  <c r="R2048" i="28"/>
  <c r="R2047" i="28"/>
  <c r="R2046" i="28"/>
  <c r="R2044" i="28"/>
  <c r="R2043" i="28"/>
  <c r="R2042" i="28"/>
  <c r="R2041" i="28"/>
  <c r="R2039" i="28"/>
  <c r="R2038" i="28"/>
  <c r="R2037" i="28"/>
  <c r="R2036" i="28"/>
  <c r="R2034" i="28"/>
  <c r="R2033" i="28"/>
  <c r="R2032" i="28"/>
  <c r="R2031" i="28"/>
  <c r="R2029" i="28"/>
  <c r="R2028" i="28"/>
  <c r="R2027" i="28"/>
  <c r="R2012" i="28"/>
  <c r="R2011" i="28"/>
  <c r="R2010" i="28"/>
  <c r="R2009" i="28"/>
  <c r="R2007" i="28"/>
  <c r="R2006" i="28"/>
  <c r="R1991" i="28"/>
  <c r="R1990" i="28"/>
  <c r="R1989" i="28"/>
  <c r="R1988" i="28"/>
  <c r="R1986" i="28"/>
  <c r="R1985" i="28"/>
  <c r="R1970" i="28"/>
  <c r="R1969" i="28"/>
  <c r="R1968" i="28"/>
  <c r="R1967" i="28"/>
  <c r="R1965" i="28"/>
  <c r="R1964" i="28"/>
  <c r="R1963" i="28"/>
  <c r="R1962" i="28"/>
  <c r="R1947" i="28"/>
  <c r="R1946" i="28"/>
  <c r="R1944" i="28"/>
  <c r="R1943" i="28"/>
  <c r="R1939" i="28"/>
  <c r="R1938" i="28"/>
  <c r="R1937" i="28"/>
  <c r="R1936" i="28"/>
  <c r="R1935" i="28"/>
  <c r="R1933" i="28"/>
  <c r="R1932" i="28"/>
  <c r="R1931" i="28"/>
  <c r="R1930" i="28"/>
  <c r="R1928" i="28"/>
  <c r="R1927" i="28"/>
  <c r="R1926" i="28"/>
  <c r="R1925" i="28"/>
  <c r="R1923" i="28"/>
  <c r="R1922" i="28"/>
  <c r="AC1914" i="28"/>
  <c r="R1914" i="28"/>
  <c r="AC1301" i="28"/>
  <c r="R1301" i="28"/>
  <c r="AC1300" i="28"/>
  <c r="R1300" i="28"/>
  <c r="AC1196" i="28"/>
  <c r="R1196" i="28"/>
  <c r="R1419" i="28"/>
  <c r="R1412" i="28"/>
  <c r="R1411" i="28"/>
  <c r="R1408" i="28"/>
  <c r="R1407" i="28"/>
  <c r="R1401" i="28"/>
  <c r="R1399" i="28"/>
  <c r="R1394" i="28"/>
  <c r="R1393" i="28"/>
  <c r="R1391" i="28"/>
  <c r="R1390" i="28"/>
  <c r="R1366" i="28"/>
  <c r="R1365" i="28"/>
  <c r="R1364" i="28"/>
  <c r="AC1249" i="28"/>
  <c r="R1249" i="28"/>
  <c r="AC1248" i="28"/>
  <c r="R1248" i="28"/>
  <c r="AC713" i="28"/>
  <c r="R592" i="28"/>
  <c r="R591" i="28"/>
  <c r="R590" i="28"/>
  <c r="R589" i="28"/>
  <c r="R580" i="28"/>
  <c r="R579" i="28"/>
  <c r="R578" i="28"/>
  <c r="R577" i="28"/>
  <c r="R568" i="28"/>
  <c r="R567" i="28"/>
  <c r="R566" i="28"/>
  <c r="R565" i="28"/>
  <c r="R574" i="28"/>
  <c r="R573" i="28"/>
  <c r="R572" i="28"/>
  <c r="R571" i="28"/>
  <c r="R542" i="28"/>
  <c r="R541" i="28"/>
  <c r="R540" i="28"/>
  <c r="R539" i="28"/>
  <c r="R536" i="28"/>
  <c r="R535" i="28"/>
  <c r="R534" i="28"/>
  <c r="R533" i="28"/>
  <c r="R530" i="28"/>
  <c r="R529" i="28"/>
  <c r="R528" i="28"/>
  <c r="R527" i="28"/>
  <c r="R524" i="28"/>
  <c r="R523" i="28"/>
  <c r="R522" i="28"/>
  <c r="R521" i="28"/>
  <c r="R518" i="28"/>
  <c r="R515" i="28"/>
  <c r="R511" i="28"/>
  <c r="R510" i="28"/>
  <c r="R509" i="28"/>
  <c r="R508" i="28"/>
  <c r="R507" i="28"/>
  <c r="R506" i="28"/>
  <c r="R505" i="28"/>
  <c r="R504" i="28"/>
  <c r="R503" i="28"/>
  <c r="R502" i="28"/>
  <c r="R501" i="28"/>
  <c r="AC6" i="28"/>
  <c r="R6" i="28"/>
  <c r="R478" i="28"/>
  <c r="R477" i="28"/>
  <c r="R476" i="28"/>
  <c r="R475" i="28"/>
  <c r="R486" i="28"/>
  <c r="R479" i="28"/>
  <c r="R474" i="28"/>
  <c r="R471" i="28"/>
  <c r="R463" i="28"/>
  <c r="R462" i="28"/>
  <c r="R461" i="28"/>
  <c r="R460" i="28"/>
  <c r="R464" i="28"/>
  <c r="R459" i="28"/>
  <c r="R456" i="28"/>
  <c r="R440" i="28"/>
  <c r="R439" i="28"/>
  <c r="R426" i="28"/>
  <c r="R404" i="28"/>
  <c r="R403" i="28"/>
  <c r="R402" i="28"/>
  <c r="R401" i="28"/>
  <c r="R400" i="28"/>
  <c r="R399" i="28"/>
  <c r="R398" i="28"/>
  <c r="R303" i="28"/>
  <c r="R223" i="28"/>
  <c r="R222" i="28"/>
  <c r="R211" i="28"/>
  <c r="R210" i="28"/>
  <c r="R201" i="28"/>
  <c r="R200" i="28"/>
  <c r="R199" i="28"/>
  <c r="R198" i="28"/>
  <c r="R195" i="28"/>
  <c r="R194" i="28"/>
  <c r="R193" i="28"/>
  <c r="R192" i="28"/>
  <c r="R189" i="28"/>
  <c r="R188" i="28"/>
  <c r="R181" i="28"/>
  <c r="R180" i="28"/>
  <c r="R179" i="28"/>
  <c r="R178" i="28"/>
  <c r="R177" i="28"/>
  <c r="R163" i="28"/>
  <c r="R162" i="28"/>
  <c r="R161" i="28"/>
  <c r="R160" i="28"/>
  <c r="R159" i="28"/>
  <c r="R158" i="28"/>
  <c r="R137" i="28"/>
  <c r="R132" i="28"/>
  <c r="R131" i="28"/>
  <c r="R130" i="28"/>
  <c r="R129" i="28"/>
  <c r="R128" i="28"/>
  <c r="R127" i="28"/>
  <c r="R120" i="28"/>
  <c r="R119" i="28"/>
  <c r="R114" i="28"/>
  <c r="R113" i="28"/>
  <c r="R150" i="28"/>
  <c r="R149" i="28"/>
  <c r="R148" i="28"/>
  <c r="R112" i="28"/>
  <c r="R111" i="28"/>
  <c r="R110" i="28"/>
  <c r="R109" i="28"/>
  <c r="R108" i="28"/>
  <c r="R107" i="28"/>
  <c r="R106" i="28"/>
  <c r="R105" i="28"/>
  <c r="R104" i="28"/>
  <c r="R102" i="28"/>
  <c r="R98" i="28"/>
  <c r="R97" i="28"/>
  <c r="R96" i="28"/>
  <c r="R95" i="28"/>
  <c r="R94" i="28"/>
  <c r="R88" i="28"/>
  <c r="R87" i="28"/>
  <c r="R86" i="28"/>
  <c r="R85" i="28"/>
  <c r="R84" i="28"/>
  <c r="R83" i="28"/>
  <c r="R82" i="28"/>
  <c r="R81" i="28"/>
  <c r="R80" i="28"/>
  <c r="R79" i="28"/>
  <c r="R78" i="28"/>
  <c r="R77" i="28"/>
  <c r="R76" i="28"/>
  <c r="R75" i="28"/>
  <c r="R74" i="28"/>
  <c r="R73" i="28"/>
  <c r="R70" i="28"/>
  <c r="R69" i="28"/>
  <c r="R68" i="28"/>
  <c r="R67" i="28"/>
  <c r="R66" i="28"/>
  <c r="R65" i="28"/>
  <c r="R60" i="28"/>
  <c r="R59" i="28"/>
  <c r="R58" i="28"/>
  <c r="R57" i="28"/>
  <c r="R56" i="28"/>
  <c r="R55" i="28"/>
  <c r="R54" i="28"/>
  <c r="R53" i="28"/>
  <c r="R52" i="28"/>
  <c r="R51" i="28"/>
  <c r="R50" i="28"/>
  <c r="R49" i="28"/>
  <c r="R48" i="28"/>
  <c r="AC28" i="28"/>
  <c r="R28" i="28"/>
  <c r="R27" i="28"/>
  <c r="AC26" i="28"/>
  <c r="R26" i="28"/>
  <c r="AC25" i="28"/>
  <c r="R25" i="28"/>
  <c r="H43" i="24"/>
  <c r="G43" i="24"/>
  <c r="F43" i="24"/>
  <c r="E43" i="24"/>
  <c r="D43" i="24"/>
  <c r="H42" i="24"/>
  <c r="G42" i="24"/>
  <c r="F42" i="24"/>
  <c r="E42" i="24"/>
  <c r="D42" i="24"/>
  <c r="H41" i="24"/>
  <c r="G41" i="24"/>
  <c r="F41" i="24"/>
  <c r="E41" i="24"/>
  <c r="D41" i="24"/>
  <c r="H40" i="24"/>
  <c r="G40" i="24"/>
  <c r="F40" i="24"/>
  <c r="E40" i="24"/>
  <c r="D40" i="24"/>
  <c r="H39" i="24"/>
  <c r="G39" i="24"/>
  <c r="F39" i="24"/>
  <c r="E39" i="24"/>
  <c r="D39" i="24"/>
  <c r="H38" i="24"/>
  <c r="G38" i="24"/>
  <c r="F38" i="24"/>
  <c r="E38" i="24"/>
  <c r="D38" i="24"/>
  <c r="H37" i="24"/>
  <c r="G37" i="24"/>
  <c r="F37" i="24"/>
  <c r="E37" i="24"/>
  <c r="D37" i="24"/>
  <c r="H36" i="24"/>
  <c r="G36" i="24"/>
  <c r="F36" i="24"/>
  <c r="E36" i="24"/>
  <c r="D36" i="24"/>
  <c r="H35" i="24"/>
  <c r="G35" i="24"/>
  <c r="F35" i="24"/>
  <c r="E35" i="24"/>
  <c r="D35" i="24"/>
  <c r="H34" i="24"/>
  <c r="G34" i="24"/>
  <c r="F34" i="24"/>
  <c r="E34" i="24"/>
  <c r="D34" i="24"/>
  <c r="H33" i="24"/>
  <c r="G33" i="24"/>
  <c r="F33" i="24"/>
  <c r="E33" i="24"/>
  <c r="D33" i="24"/>
  <c r="H32" i="24"/>
  <c r="G32" i="24"/>
  <c r="F32" i="24"/>
  <c r="E32" i="24"/>
  <c r="D32" i="24"/>
  <c r="H31" i="24"/>
  <c r="G31" i="24"/>
  <c r="F31" i="24"/>
  <c r="E31" i="24"/>
  <c r="D31" i="24"/>
  <c r="H30" i="24"/>
  <c r="G30" i="24"/>
  <c r="F30" i="24"/>
  <c r="E30" i="24"/>
  <c r="D30" i="24"/>
  <c r="H29" i="24"/>
  <c r="G29" i="24"/>
  <c r="F29" i="24"/>
  <c r="E29" i="24"/>
  <c r="D29" i="24"/>
  <c r="H28" i="24"/>
  <c r="G28" i="24"/>
  <c r="F28" i="24"/>
  <c r="E28" i="24"/>
  <c r="D28" i="24"/>
  <c r="H27" i="24"/>
  <c r="G27" i="24"/>
  <c r="F27" i="24"/>
  <c r="E27" i="24"/>
  <c r="D27" i="24"/>
  <c r="H26" i="24"/>
  <c r="G26" i="24"/>
  <c r="F26" i="24"/>
  <c r="E26" i="24"/>
  <c r="D26" i="24"/>
  <c r="H25" i="24"/>
  <c r="G25" i="24"/>
  <c r="F25" i="24"/>
  <c r="E25" i="24"/>
  <c r="D25" i="24"/>
  <c r="H24" i="24"/>
  <c r="G24" i="24"/>
  <c r="F24" i="24"/>
  <c r="E24" i="24"/>
  <c r="D24" i="24"/>
  <c r="H23" i="24"/>
  <c r="G23" i="24"/>
  <c r="F23" i="24"/>
  <c r="E23" i="24"/>
  <c r="D23" i="24"/>
  <c r="H22" i="24"/>
  <c r="G22" i="24"/>
  <c r="F22" i="24"/>
  <c r="E22" i="24"/>
  <c r="D22" i="24"/>
  <c r="H21" i="24"/>
  <c r="G21" i="24"/>
  <c r="F21" i="24"/>
  <c r="E21" i="24"/>
  <c r="D21" i="24"/>
  <c r="H20" i="24"/>
  <c r="G20" i="24"/>
  <c r="F20" i="24"/>
  <c r="E20" i="24"/>
  <c r="D20" i="24"/>
  <c r="H19" i="24"/>
  <c r="G19" i="24"/>
  <c r="F19" i="24"/>
  <c r="E19" i="24"/>
  <c r="D19" i="24"/>
  <c r="H8" i="24"/>
  <c r="G8" i="24"/>
  <c r="F8" i="24"/>
  <c r="E8" i="24"/>
  <c r="D8" i="24"/>
  <c r="H7" i="24"/>
  <c r="G7" i="24"/>
  <c r="F7" i="24"/>
  <c r="E7" i="24"/>
  <c r="D7" i="24"/>
  <c r="H6" i="24"/>
  <c r="G6" i="24"/>
  <c r="F6" i="24"/>
  <c r="E6" i="24"/>
  <c r="D6" i="24"/>
  <c r="H5" i="24"/>
  <c r="G5" i="24"/>
  <c r="F5" i="24"/>
  <c r="E5" i="24"/>
  <c r="D5" i="24"/>
  <c r="H4" i="24"/>
  <c r="G4" i="24"/>
  <c r="F4" i="24"/>
  <c r="E4" i="24"/>
  <c r="D4" i="24"/>
  <c r="M28" i="24" l="1" a="1"/>
  <c r="P30" i="24" a="1"/>
  <c r="O23" i="24" a="1"/>
  <c r="Q28" i="24" a="1"/>
  <c r="P25" i="24" a="1"/>
  <c r="O34" i="24" a="1"/>
  <c r="Q29" i="24" a="1"/>
  <c r="N25" i="24" a="1"/>
  <c r="M19" i="24" a="1"/>
  <c r="N38" i="24" a="1"/>
  <c r="Q42" i="24" a="1"/>
  <c r="Q42" i="24" s="1"/>
  <c r="M36" i="24" a="1"/>
  <c r="M36" i="24" s="1"/>
  <c r="O31" i="24" a="1"/>
  <c r="Q26" i="24" a="1"/>
  <c r="P20" i="24" a="1"/>
  <c r="P20" i="24" s="1"/>
  <c r="M43" i="24" a="1"/>
  <c r="M43" i="24" s="1"/>
  <c r="P37" i="24" a="1"/>
  <c r="M33" i="24" a="1"/>
  <c r="O28" i="24" a="1"/>
  <c r="N22" i="24" a="1"/>
  <c r="N22" i="24" s="1"/>
  <c r="N19" i="24" a="1"/>
  <c r="P23" i="24" a="1"/>
  <c r="P23" i="24" s="1"/>
  <c r="M20" i="24" a="1"/>
  <c r="M20" i="24" s="1"/>
  <c r="N39" i="24" a="1"/>
  <c r="N39" i="24" s="1"/>
  <c r="P34" i="24" a="1"/>
  <c r="M30" i="24" a="1"/>
  <c r="Q23" i="24" a="1"/>
  <c r="Q23" i="24" s="1"/>
  <c r="Q20" i="24" a="1"/>
  <c r="Q20" i="24" s="1"/>
  <c r="N28" i="24" a="1"/>
  <c r="P21" i="24" a="1"/>
  <c r="Q40" i="24" a="1"/>
  <c r="N36" i="24" a="1"/>
  <c r="N36" i="24" s="1"/>
  <c r="P31" i="24" a="1"/>
  <c r="O25" i="24" a="1"/>
  <c r="O25" i="24" s="1"/>
  <c r="O22" i="24" a="1"/>
  <c r="O22" i="24" s="1"/>
  <c r="O35" i="24" a="1"/>
  <c r="O35" i="24" s="1"/>
  <c r="N23" i="24" a="1"/>
  <c r="O42" i="24" a="1"/>
  <c r="Q37" i="24" a="1"/>
  <c r="Q37" i="24" s="1"/>
  <c r="N33" i="24" a="1"/>
  <c r="N33" i="24" s="1"/>
  <c r="M27" i="24" a="1"/>
  <c r="M24" i="24" a="1"/>
  <c r="P36" i="24" a="1"/>
  <c r="Q24" i="24" a="1"/>
  <c r="Q24" i="24" s="1"/>
  <c r="N20" i="24" a="1"/>
  <c r="O39" i="24" a="1"/>
  <c r="O39" i="24" s="1"/>
  <c r="Q34" i="24" a="1"/>
  <c r="Q34" i="24" s="1"/>
  <c r="P28" i="24" a="1"/>
  <c r="P28" i="24" s="1"/>
  <c r="Q32" i="24" a="1"/>
  <c r="O26" i="24" a="1"/>
  <c r="O26" i="24" s="1"/>
  <c r="Q21" i="24" a="1"/>
  <c r="Q21" i="24" s="1"/>
  <c r="M41" i="24" a="1"/>
  <c r="M41" i="24" s="1"/>
  <c r="O36" i="24" a="1"/>
  <c r="N30" i="24" a="1"/>
  <c r="O30" i="24" a="1"/>
  <c r="P42" i="24" a="1"/>
  <c r="M38" i="24" a="1"/>
  <c r="Q31" i="24" a="1"/>
  <c r="Q31" i="24" s="1"/>
  <c r="Q36" i="24" a="1"/>
  <c r="Q36" i="24" s="1"/>
  <c r="M29" i="24" a="1"/>
  <c r="M29" i="24" s="1"/>
  <c r="P29" i="24" a="1"/>
  <c r="M25" i="24" a="1"/>
  <c r="M25" i="24" s="1"/>
  <c r="O20" i="24" a="1"/>
  <c r="O20" i="24" s="1"/>
  <c r="P39" i="24" a="1"/>
  <c r="P39" i="24" s="1"/>
  <c r="O33" i="24" a="1"/>
  <c r="P41" i="24" a="1"/>
  <c r="N31" i="24" a="1"/>
  <c r="P26" i="24" a="1"/>
  <c r="P26" i="24" s="1"/>
  <c r="M22" i="24" a="1"/>
  <c r="N41" i="24" a="1"/>
  <c r="N41" i="24" s="1"/>
  <c r="M35" i="24" a="1"/>
  <c r="M35" i="24" s="1"/>
  <c r="M23" i="24" a="1"/>
  <c r="M23" i="24" s="1"/>
  <c r="N43" i="24" a="1"/>
  <c r="M37" i="24" a="1"/>
  <c r="M37" i="24" s="1"/>
  <c r="O19" i="24" a="1"/>
  <c r="O19" i="24" s="1"/>
  <c r="P38" i="24" a="1"/>
  <c r="P38" i="24" s="1"/>
  <c r="N27" i="24" a="1"/>
  <c r="M21" i="24" a="1"/>
  <c r="Q41" i="24" a="1"/>
  <c r="P22" i="24" a="1"/>
  <c r="P22" i="24" s="1"/>
  <c r="O24" i="24" a="1"/>
  <c r="O24" i="24" s="1"/>
  <c r="N24" i="24" a="1"/>
  <c r="N24" i="24" s="1"/>
  <c r="Q30" i="24" a="1"/>
  <c r="Q30" i="24" s="1"/>
  <c r="M32" i="24" a="1"/>
  <c r="M32" i="24" s="1"/>
  <c r="Q25" i="24" a="1"/>
  <c r="Q25" i="24" s="1"/>
  <c r="P43" i="24" a="1"/>
  <c r="P43" i="24" s="1"/>
  <c r="Q39" i="24" a="1"/>
  <c r="Q39" i="24" s="1"/>
  <c r="P33" i="24" a="1"/>
  <c r="P33" i="24" s="1"/>
  <c r="O27" i="24" a="1"/>
  <c r="O41" i="24" a="1"/>
  <c r="N35" i="24" a="1"/>
  <c r="P27" i="24" a="1"/>
  <c r="P27" i="24" s="1"/>
  <c r="N37" i="24" a="1"/>
  <c r="N37" i="24" s="1"/>
  <c r="O38" i="24" a="1"/>
  <c r="O38" i="24" s="1"/>
  <c r="N32" i="24" a="1"/>
  <c r="N32" i="24" s="1"/>
  <c r="M40" i="24" a="1"/>
  <c r="M40" i="24" s="1"/>
  <c r="Q33" i="24" a="1"/>
  <c r="Q33" i="24" s="1"/>
  <c r="P24" i="24" a="1"/>
  <c r="P24" i="24" s="1"/>
  <c r="O32" i="24" a="1"/>
  <c r="O32" i="24" s="1"/>
  <c r="Q27" i="24" a="1"/>
  <c r="Q27" i="24" s="1"/>
  <c r="N40" i="24" a="1"/>
  <c r="N40" i="24" s="1"/>
  <c r="M34" i="24" a="1"/>
  <c r="M34" i="24" s="1"/>
  <c r="P35" i="24" a="1"/>
  <c r="P35" i="24" s="1"/>
  <c r="N26" i="24" a="1"/>
  <c r="N26" i="24" s="1"/>
  <c r="O43" i="24" a="1"/>
  <c r="O43" i="24" s="1"/>
  <c r="P19" i="24" a="1"/>
  <c r="P19" i="24" s="1"/>
  <c r="Q38" i="24" a="1"/>
  <c r="Q38" i="24" s="1"/>
  <c r="N21" i="24" a="1"/>
  <c r="N21" i="24" s="1"/>
  <c r="O40" i="24" a="1"/>
  <c r="O40" i="24" s="1"/>
  <c r="Q22" i="24" a="1"/>
  <c r="Q22" i="24" s="1"/>
  <c r="M42" i="24" a="1"/>
  <c r="M42" i="24" s="1"/>
  <c r="N42" i="24" a="1"/>
  <c r="N42" i="24" s="1"/>
  <c r="M26" i="24" a="1"/>
  <c r="M26" i="24" s="1"/>
  <c r="Q19" i="24" a="1"/>
  <c r="Q19" i="24" s="1"/>
  <c r="O21" i="24" a="1"/>
  <c r="O21" i="24" s="1"/>
  <c r="N29" i="24" a="1"/>
  <c r="N29" i="24" s="1"/>
  <c r="O29" i="24" a="1"/>
  <c r="O29" i="24" s="1"/>
  <c r="M31" i="24" a="1"/>
  <c r="M31" i="24" s="1"/>
  <c r="P32" i="24" a="1"/>
  <c r="P32" i="24" s="1"/>
  <c r="N34" i="24" a="1"/>
  <c r="N34" i="24" s="1"/>
  <c r="Q35" i="24" a="1"/>
  <c r="Q35" i="24" s="1"/>
  <c r="O37" i="24" a="1"/>
  <c r="O37" i="24" s="1"/>
  <c r="M39" i="24" a="1"/>
  <c r="M39" i="24" s="1"/>
  <c r="P40" i="24" a="1"/>
  <c r="P40" i="24" s="1"/>
  <c r="Q43" i="24" a="1"/>
  <c r="Q43" i="24" s="1"/>
  <c r="Q13" i="24"/>
  <c r="P31" i="24"/>
  <c r="Q12" i="24"/>
  <c r="O30" i="24"/>
  <c r="M27" i="24"/>
  <c r="N38" i="24"/>
  <c r="N27" i="24"/>
  <c r="O27" i="24"/>
  <c r="N25" i="24"/>
  <c r="M22" i="24"/>
  <c r="O36" i="24"/>
  <c r="P29" i="24"/>
  <c r="N19" i="24"/>
  <c r="M33" i="24"/>
  <c r="N43" i="24"/>
  <c r="P21" i="24"/>
  <c r="N31" i="24"/>
  <c r="O33" i="24"/>
  <c r="M28" i="24"/>
  <c r="Q26" i="24"/>
  <c r="N35" i="24"/>
  <c r="N28" i="24"/>
  <c r="O31" i="24"/>
  <c r="N23" i="24"/>
  <c r="Q32" i="24"/>
  <c r="P42" i="24"/>
  <c r="M19" i="24"/>
  <c r="N30" i="24"/>
  <c r="Q28" i="24"/>
  <c r="O42" i="24"/>
  <c r="M21" i="24"/>
  <c r="R20" i="28"/>
  <c r="P30" i="24"/>
  <c r="P41" i="24"/>
  <c r="N20" i="24"/>
  <c r="M24" i="24"/>
  <c r="M30" i="24"/>
  <c r="O28" i="24"/>
  <c r="O34" i="24"/>
  <c r="M38" i="24"/>
  <c r="P36" i="24"/>
  <c r="P34" i="24"/>
  <c r="P25" i="24"/>
  <c r="O23" i="24"/>
  <c r="P37" i="24"/>
  <c r="Q41" i="24"/>
  <c r="Q40" i="24"/>
  <c r="Q29" i="24"/>
  <c r="R37" i="28"/>
  <c r="O41" i="24"/>
  <c r="Q47" i="24" l="1"/>
  <c r="Q48"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tc={BD0BE3CB-189C-0B4F-826C-05222C947CD2}</author>
  </authors>
  <commentList>
    <comment ref="K1987" authorId="0" shapeId="0" xr:uid="{BD0BE3CB-189C-0B4F-826C-05222C947CD2}">
      <text>
        <r>
          <rPr>
            <sz val="10"/>
            <rFont val="Arial"/>
            <family val="2"/>
          </rPr>
          <t>Comment:
    For all of these RS485 intermittent failure lines items, you might include “Incorrect terminating resistor” or “Incorrect RS485 cabling”</t>
        </r>
      </text>
    </comment>
  </commentList>
</comments>
</file>

<file path=xl/sharedStrings.xml><?xml version="1.0" encoding="utf-8"?>
<sst xmlns="http://schemas.openxmlformats.org/spreadsheetml/2006/main" count="25018" uniqueCount="6596">
  <si>
    <t>Date</t>
  </si>
  <si>
    <t>Description</t>
  </si>
  <si>
    <t>DCE</t>
  </si>
  <si>
    <t>Risk Factor (S x O) Scores</t>
  </si>
  <si>
    <t>Occurrence</t>
  </si>
  <si>
    <t>Severity</t>
  </si>
  <si>
    <t>Risk Priority Number (S x O x D) Scores</t>
  </si>
  <si>
    <t>Severity x Occurrence (S x O)</t>
  </si>
  <si>
    <t>Detection</t>
  </si>
  <si>
    <t>Severity, or Consequence Evaluation Criteria: Worst Case Evaluation of Failure Mode</t>
  </si>
  <si>
    <t>Score</t>
  </si>
  <si>
    <t>Criteria</t>
  </si>
  <si>
    <t>Notes</t>
  </si>
  <si>
    <t>5</t>
  </si>
  <si>
    <t>4</t>
  </si>
  <si>
    <t>3</t>
  </si>
  <si>
    <t>2</t>
  </si>
  <si>
    <t>1</t>
  </si>
  <si>
    <t>Occurrence: Probability of occurrence within the product life based on the design as is exists today</t>
  </si>
  <si>
    <t>Probability Description</t>
  </si>
  <si>
    <t>Probability</t>
  </si>
  <si>
    <t>Very high probability</t>
  </si>
  <si>
    <t>1 in 10 or greater</t>
  </si>
  <si>
    <r>
      <t>0.1 ≤ P</t>
    </r>
    <r>
      <rPr>
        <vertAlign val="subscript"/>
        <sz val="12"/>
        <rFont val="Arial"/>
        <family val="2"/>
      </rPr>
      <t>o</t>
    </r>
  </si>
  <si>
    <t>High probability</t>
  </si>
  <si>
    <t>1 in 100 or greater</t>
  </si>
  <si>
    <r>
      <t xml:space="preserve">0.01 </t>
    </r>
    <r>
      <rPr>
        <sz val="12"/>
        <rFont val="Calibri"/>
        <family val="2"/>
      </rPr>
      <t>≤  P</t>
    </r>
    <r>
      <rPr>
        <vertAlign val="subscript"/>
        <sz val="12"/>
        <rFont val="Calibri"/>
        <family val="2"/>
      </rPr>
      <t>o</t>
    </r>
    <r>
      <rPr>
        <sz val="12"/>
        <rFont val="Arial"/>
        <family val="2"/>
      </rPr>
      <t xml:space="preserve"> &lt; 0.1</t>
    </r>
  </si>
  <si>
    <t>Moderate probability</t>
  </si>
  <si>
    <t>1 in 1,000 or greater</t>
  </si>
  <si>
    <r>
      <t xml:space="preserve">0.001 </t>
    </r>
    <r>
      <rPr>
        <sz val="12"/>
        <rFont val="Calibri"/>
        <family val="2"/>
      </rPr>
      <t>≤  P</t>
    </r>
    <r>
      <rPr>
        <vertAlign val="subscript"/>
        <sz val="12"/>
        <rFont val="Calibri"/>
        <family val="2"/>
      </rPr>
      <t>o</t>
    </r>
    <r>
      <rPr>
        <sz val="12"/>
        <rFont val="Arial"/>
        <family val="2"/>
      </rPr>
      <t xml:space="preserve"> &lt; 0.01</t>
    </r>
  </si>
  <si>
    <t>Low probability</t>
  </si>
  <si>
    <t>1 in 10,000 or greater</t>
  </si>
  <si>
    <r>
      <t xml:space="preserve">0.0001 </t>
    </r>
    <r>
      <rPr>
        <sz val="12"/>
        <rFont val="Calibri"/>
        <family val="2"/>
      </rPr>
      <t>≤   P</t>
    </r>
    <r>
      <rPr>
        <vertAlign val="subscript"/>
        <sz val="12"/>
        <rFont val="Calibri"/>
        <family val="2"/>
      </rPr>
      <t>o</t>
    </r>
    <r>
      <rPr>
        <sz val="12"/>
        <rFont val="Calibri"/>
        <family val="2"/>
      </rPr>
      <t xml:space="preserve"> </t>
    </r>
    <r>
      <rPr>
        <sz val="12"/>
        <rFont val="Arial"/>
        <family val="2"/>
      </rPr>
      <t>&lt; 0.001</t>
    </r>
  </si>
  <si>
    <t>Remote probability</t>
  </si>
  <si>
    <t>Less than 1 in 10,000</t>
  </si>
  <si>
    <r>
      <t xml:space="preserve"> P</t>
    </r>
    <r>
      <rPr>
        <vertAlign val="subscript"/>
        <sz val="12"/>
        <rFont val="Arial"/>
        <family val="2"/>
      </rPr>
      <t>o</t>
    </r>
    <r>
      <rPr>
        <sz val="12"/>
        <rFont val="Arial"/>
        <family val="2"/>
      </rPr>
      <t xml:space="preserve"> &lt; 0.0001</t>
    </r>
  </si>
  <si>
    <t>Detection: Likelihood of failure mode detection by design</t>
  </si>
  <si>
    <t>Definition</t>
  </si>
  <si>
    <t>Very remote probability to absolute uncertainty of detection</t>
  </si>
  <si>
    <r>
      <t xml:space="preserve"> P</t>
    </r>
    <r>
      <rPr>
        <vertAlign val="subscript"/>
        <sz val="12"/>
        <rFont val="Arial"/>
        <family val="2"/>
      </rPr>
      <t>D</t>
    </r>
    <r>
      <rPr>
        <sz val="12"/>
        <rFont val="Arial"/>
        <family val="2"/>
      </rPr>
      <t xml:space="preserve"> &lt; 0.1</t>
    </r>
  </si>
  <si>
    <t>Very low to remote probability of detection</t>
  </si>
  <si>
    <r>
      <t xml:space="preserve">0.1 </t>
    </r>
    <r>
      <rPr>
        <sz val="12"/>
        <rFont val="Calibri"/>
        <family val="2"/>
      </rPr>
      <t xml:space="preserve">≤   </t>
    </r>
    <r>
      <rPr>
        <sz val="14"/>
        <rFont val="Calibri"/>
        <family val="2"/>
      </rPr>
      <t>P</t>
    </r>
    <r>
      <rPr>
        <vertAlign val="subscript"/>
        <sz val="12"/>
        <rFont val="Calibri"/>
        <family val="2"/>
      </rPr>
      <t>D</t>
    </r>
    <r>
      <rPr>
        <sz val="12"/>
        <rFont val="Calibri"/>
        <family val="2"/>
      </rPr>
      <t xml:space="preserve"> </t>
    </r>
    <r>
      <rPr>
        <sz val="12"/>
        <rFont val="Arial"/>
        <family val="2"/>
      </rPr>
      <t>&lt; 0.5</t>
    </r>
  </si>
  <si>
    <t>Moderate to low probability of detection</t>
  </si>
  <si>
    <r>
      <t xml:space="preserve">0.5 </t>
    </r>
    <r>
      <rPr>
        <sz val="12"/>
        <rFont val="Calibri"/>
        <family val="2"/>
      </rPr>
      <t xml:space="preserve">≤   </t>
    </r>
    <r>
      <rPr>
        <sz val="14"/>
        <rFont val="Calibri"/>
        <family val="2"/>
      </rPr>
      <t>P</t>
    </r>
    <r>
      <rPr>
        <vertAlign val="subscript"/>
        <sz val="12"/>
        <rFont val="Calibri"/>
        <family val="2"/>
      </rPr>
      <t>D</t>
    </r>
    <r>
      <rPr>
        <sz val="12"/>
        <rFont val="Calibri"/>
        <family val="2"/>
      </rPr>
      <t xml:space="preserve"> </t>
    </r>
    <r>
      <rPr>
        <sz val="12"/>
        <rFont val="Arial"/>
        <family val="2"/>
      </rPr>
      <t>&lt; 0.95</t>
    </r>
  </si>
  <si>
    <t>High to moderately high probability of detection</t>
  </si>
  <si>
    <r>
      <t xml:space="preserve">0.95 </t>
    </r>
    <r>
      <rPr>
        <sz val="12"/>
        <rFont val="Calibri"/>
        <family val="2"/>
      </rPr>
      <t xml:space="preserve">≤   </t>
    </r>
    <r>
      <rPr>
        <sz val="14"/>
        <rFont val="Calibri"/>
        <family val="2"/>
      </rPr>
      <t>P</t>
    </r>
    <r>
      <rPr>
        <vertAlign val="subscript"/>
        <sz val="12"/>
        <rFont val="Calibri"/>
        <family val="2"/>
      </rPr>
      <t>D</t>
    </r>
    <r>
      <rPr>
        <sz val="12"/>
        <rFont val="Calibri"/>
        <family val="2"/>
      </rPr>
      <t xml:space="preserve"> </t>
    </r>
    <r>
      <rPr>
        <sz val="12"/>
        <rFont val="Arial"/>
        <family val="2"/>
      </rPr>
      <t>&lt; 0.995</t>
    </r>
  </si>
  <si>
    <t>Almost certain to very high probability of detection</t>
  </si>
  <si>
    <r>
      <t>0.995 ≤ P</t>
    </r>
    <r>
      <rPr>
        <vertAlign val="subscript"/>
        <sz val="12"/>
        <rFont val="Arial"/>
        <family val="2"/>
      </rPr>
      <t>D</t>
    </r>
  </si>
  <si>
    <t>Potential Failure Mode</t>
  </si>
  <si>
    <t>Potential Effect(s) of Failure</t>
  </si>
  <si>
    <t>Severity Score</t>
  </si>
  <si>
    <t>Occurrence Score</t>
  </si>
  <si>
    <t>Existing Conditions</t>
  </si>
  <si>
    <t>Action Results</t>
  </si>
  <si>
    <t>Local - Effect at the sub assembly or component level</t>
  </si>
  <si>
    <t>End - Effect at System Level</t>
  </si>
  <si>
    <t>Verification &amp; Validation Method</t>
  </si>
  <si>
    <t>Detection Method</t>
  </si>
  <si>
    <t>Detection Score</t>
  </si>
  <si>
    <t>New RPN</t>
  </si>
  <si>
    <t>SCR</t>
  </si>
  <si>
    <t>Silicon Controlled Rectifier</t>
  </si>
  <si>
    <t>RPN Conditions</t>
  </si>
  <si>
    <t>CTP</t>
  </si>
  <si>
    <t>Current Transformer for Power</t>
  </si>
  <si>
    <t>HALT</t>
  </si>
  <si>
    <t>Highly-Accelerated Life Testing</t>
  </si>
  <si>
    <t>G-K</t>
  </si>
  <si>
    <t>Gate-to-Cathode</t>
  </si>
  <si>
    <t>A-K</t>
  </si>
  <si>
    <t>Anode-to-Cathode</t>
  </si>
  <si>
    <t>PSB</t>
  </si>
  <si>
    <t>HASS</t>
  </si>
  <si>
    <t>Digital Computational Engine</t>
  </si>
  <si>
    <t xml:space="preserve">Power Supply Board </t>
  </si>
  <si>
    <t>High accelerated stress screening</t>
  </si>
  <si>
    <t>Potential Causes / Triggers of Failure</t>
  </si>
  <si>
    <t>Failure Safeguards</t>
  </si>
  <si>
    <t>S x O</t>
  </si>
  <si>
    <t>RPN (S x O x D)</t>
  </si>
  <si>
    <t>Recommended Action(s) / Remarks</t>
  </si>
  <si>
    <t>Reporting Team Member</t>
  </si>
  <si>
    <t>Target Completion Date</t>
  </si>
  <si>
    <t>Revision History</t>
  </si>
  <si>
    <t>Version</t>
  </si>
  <si>
    <t>Actions Taken</t>
  </si>
  <si>
    <t>VSL</t>
  </si>
  <si>
    <t>PIB</t>
  </si>
  <si>
    <t>Power Interface Board</t>
  </si>
  <si>
    <t>DCCT</t>
  </si>
  <si>
    <t>DC current transducer</t>
  </si>
  <si>
    <t>EOL</t>
  </si>
  <si>
    <t>EFT</t>
  </si>
  <si>
    <t>End Of Line</t>
  </si>
  <si>
    <t>Electrical Fast Transient</t>
  </si>
  <si>
    <t>PCB</t>
  </si>
  <si>
    <t>Printed Circuit Board</t>
  </si>
  <si>
    <t>SVC</t>
  </si>
  <si>
    <t>SmartValve Controller</t>
  </si>
  <si>
    <t>FO</t>
  </si>
  <si>
    <t>Fiber Optic</t>
  </si>
  <si>
    <t>LCB</t>
  </si>
  <si>
    <t>Liquid Cooling Block</t>
  </si>
  <si>
    <t>None.</t>
  </si>
  <si>
    <t>Smart Interface</t>
  </si>
  <si>
    <t>PLM</t>
  </si>
  <si>
    <t>Status</t>
  </si>
  <si>
    <t>Review Status</t>
  </si>
  <si>
    <t>Approved</t>
  </si>
  <si>
    <t>Reviewed by QA</t>
  </si>
  <si>
    <t>Review Pending</t>
  </si>
  <si>
    <t>OVP</t>
  </si>
  <si>
    <t>Over-Voltage Protection</t>
  </si>
  <si>
    <t>Total risks:</t>
  </si>
  <si>
    <t>Title:</t>
  </si>
  <si>
    <t>Project:</t>
  </si>
  <si>
    <t>Vacuum Series Link</t>
  </si>
  <si>
    <t>Definitions / Terms / Acronyms</t>
  </si>
  <si>
    <t>Term</t>
  </si>
  <si>
    <t>Color</t>
  </si>
  <si>
    <r>
      <t xml:space="preserve">Value  </t>
    </r>
    <r>
      <rPr>
        <sz val="12"/>
        <rFont val="Calibri"/>
        <family val="2"/>
      </rPr>
      <t>≥</t>
    </r>
    <r>
      <rPr>
        <sz val="12"/>
        <rFont val="Arial"/>
        <family val="2"/>
      </rPr>
      <t xml:space="preserve"> 70</t>
    </r>
  </si>
  <si>
    <r>
      <t xml:space="preserve">70 &gt; Value </t>
    </r>
    <r>
      <rPr>
        <sz val="12"/>
        <rFont val="Calibri"/>
        <family val="2"/>
      </rPr>
      <t>≥</t>
    </r>
    <r>
      <rPr>
        <sz val="12"/>
        <rFont val="Arial"/>
        <family val="2"/>
      </rPr>
      <t xml:space="preserve"> 60</t>
    </r>
  </si>
  <si>
    <r>
      <t xml:space="preserve">60 &gt; Value </t>
    </r>
    <r>
      <rPr>
        <sz val="12"/>
        <rFont val="Calibri"/>
        <family val="2"/>
      </rPr>
      <t>≥</t>
    </r>
    <r>
      <rPr>
        <sz val="12"/>
        <rFont val="Arial"/>
        <family val="2"/>
      </rPr>
      <t xml:space="preserve"> 50</t>
    </r>
  </si>
  <si>
    <t>Value &lt; 50</t>
  </si>
  <si>
    <t xml:space="preserve">Sensor cable breaks or connector disengaged.
</t>
  </si>
  <si>
    <t>Chip circuit failure.</t>
  </si>
  <si>
    <t>BF</t>
  </si>
  <si>
    <t>Bypass Filter</t>
  </si>
  <si>
    <t>EMS</t>
  </si>
  <si>
    <t>Energy Management System</t>
  </si>
  <si>
    <t>FCS</t>
  </si>
  <si>
    <t>Fault Current Sensor</t>
  </si>
  <si>
    <t>FR</t>
  </si>
  <si>
    <t>Flame Retardant</t>
  </si>
  <si>
    <t>HCT</t>
  </si>
  <si>
    <t>High Current Testing</t>
  </si>
  <si>
    <t>LCS</t>
  </si>
  <si>
    <t>Line Current Sensor</t>
  </si>
  <si>
    <t>PowerLine Manager</t>
  </si>
  <si>
    <t>RF</t>
  </si>
  <si>
    <t>Radio Frequency</t>
  </si>
  <si>
    <t>RTU</t>
  </si>
  <si>
    <t>Remote Terminal Unit</t>
  </si>
  <si>
    <t>SB</t>
  </si>
  <si>
    <t>Smart Bypass</t>
  </si>
  <si>
    <t>SI</t>
  </si>
  <si>
    <t>SMD</t>
  </si>
  <si>
    <t>Surface Mounted Device</t>
  </si>
  <si>
    <t>SV</t>
  </si>
  <si>
    <t>Smart Valve</t>
  </si>
  <si>
    <t>VPI</t>
  </si>
  <si>
    <t>Vacuum Pressure Impregnation</t>
  </si>
  <si>
    <t>Total risks require mitigation based on S x O x D:</t>
  </si>
  <si>
    <t>Total risks require mitigation based on S x O:</t>
  </si>
  <si>
    <t>PHT</t>
  </si>
  <si>
    <t>Power Harvesting Transformer</t>
  </si>
  <si>
    <t>ETP</t>
  </si>
  <si>
    <t>Electrical Test Procedure</t>
  </si>
  <si>
    <t>IC failure.</t>
  </si>
  <si>
    <t>ID.</t>
  </si>
  <si>
    <t>Resistor fails-open.</t>
  </si>
  <si>
    <t>Usage of over-rated resistors.</t>
  </si>
  <si>
    <t>Noise filtration.</t>
  </si>
  <si>
    <t>Resistor fails-short.</t>
  </si>
  <si>
    <t xml:space="preserve">Usage of over-rated components. 
</t>
  </si>
  <si>
    <t>To filter out noise.
To suppress input spikes.</t>
  </si>
  <si>
    <t>To filter out noise.</t>
  </si>
  <si>
    <t>To suppress ripples.</t>
  </si>
  <si>
    <t>Capacitor fails-open.</t>
  </si>
  <si>
    <t>Capacitor fails-short.</t>
  </si>
  <si>
    <t>Diode fails-open.</t>
  </si>
  <si>
    <t>To provide output voltage feedback to regulator.</t>
  </si>
  <si>
    <t>Inductor fails-open.</t>
  </si>
  <si>
    <t>MOSFET fails-open.</t>
  </si>
  <si>
    <t>MOSFET fails-short.</t>
  </si>
  <si>
    <t>TVS Diode.</t>
  </si>
  <si>
    <t>Protection from transients.</t>
  </si>
  <si>
    <t xml:space="preserve">High voltage transients.
</t>
  </si>
  <si>
    <t>To filter noise.</t>
  </si>
  <si>
    <t xml:space="preserve">High voltage transients.
</t>
  </si>
  <si>
    <t>Input filter capacitor.</t>
  </si>
  <si>
    <t>High side resistor fails-open.</t>
  </si>
  <si>
    <t>Degradation of components.
Overvoltage.</t>
  </si>
  <si>
    <t xml:space="preserve">IC failure. </t>
  </si>
  <si>
    <t>Resistors fails-open.</t>
  </si>
  <si>
    <t>Degradation of components.
Bad components batch.</t>
  </si>
  <si>
    <t>One of the two resistors fails-open.</t>
  </si>
  <si>
    <t>Capacitors fails-open.</t>
  </si>
  <si>
    <t xml:space="preserve">Usage of over-rated capacitor. 
</t>
  </si>
  <si>
    <t>Over Current. 
De-gradation of components.</t>
  </si>
  <si>
    <t xml:space="preserve">Hardware-based fault detection path will be broken._x000D_
_x000D_
System will rely on firmware based fault-protection.
</t>
  </si>
  <si>
    <t xml:space="preserve">Device will keep working normally.
Fault protection will be reduced. 
</t>
  </si>
  <si>
    <t>Over voltage. 
De-gradation of components.</t>
  </si>
  <si>
    <t>Degradation of components.
Bad batch of components.</t>
  </si>
  <si>
    <t>Resistor fails open.</t>
  </si>
  <si>
    <t>IC is unable to provide output.</t>
  </si>
  <si>
    <t>MOSFET fails open.</t>
  </si>
  <si>
    <t xml:space="preserve">Degradation of components.
</t>
  </si>
  <si>
    <t>Converting analog signals to digital signals for interface with SoC.</t>
  </si>
  <si>
    <t xml:space="preserve">Redundant hardware trigger for SCRs in case of a surge event.
 </t>
  </si>
  <si>
    <t xml:space="preserve">Enough filtration capacitors are available for noise suppression.
Redundant hardware trigger for SCRs in case of a surge event.
 </t>
  </si>
  <si>
    <t>To set biasing references for ADC.</t>
  </si>
  <si>
    <t>To set reference voltage for ADC.</t>
  </si>
  <si>
    <t>Usage of over-rated components.
Using components with industrial grade scale.
Choosing components with enough FIT rate to fulfil the product life requirements.</t>
  </si>
  <si>
    <t xml:space="preserve">Noise may interfere with current and voltages reading.
Inaccurate data will be sent in telemetry.
</t>
  </si>
  <si>
    <t>To provide voltage translation of data signals.</t>
  </si>
  <si>
    <t>To suppress ripples and noise in fiber optic transmitter supply.</t>
  </si>
  <si>
    <t>To suppress ripples and noise in fiber optic receiver supply.</t>
  </si>
  <si>
    <t>Capacitor fails open.</t>
  </si>
  <si>
    <t>One of the capacitor fails-short.</t>
  </si>
  <si>
    <t>One of the capacitor fails-open.</t>
  </si>
  <si>
    <t>Over Current.  
De-gradation of components.</t>
  </si>
  <si>
    <t xml:space="preserve">Capacitor fails-open. </t>
  </si>
  <si>
    <t>iiSC Board - Power Supply Section</t>
  </si>
  <si>
    <t>DE soldering issue due to vibration.
Degradation of solder joint.
Assembly issue.</t>
  </si>
  <si>
    <t>Redundant input power supply paths.
Followed assembly verification process.</t>
  </si>
  <si>
    <t>Winding of both of common mode chokes fail-open.</t>
  </si>
  <si>
    <t>No power will be available for iiSC._x000D_
_x000D_
All iiGD boards will switch to safe state.</t>
  </si>
  <si>
    <t>Degradation of winding insulation.
Degradation of solder joint.</t>
  </si>
  <si>
    <t>Input required from Power team.</t>
  </si>
  <si>
    <t>Winding of both of common mode chokes fail-short.</t>
  </si>
  <si>
    <t>de coupling capacitor.</t>
  </si>
  <si>
    <t>Degradation of component.</t>
  </si>
  <si>
    <t>Capacitors with double voltage rating are being used.</t>
  </si>
  <si>
    <t>One of the two Input capacitor fails open.</t>
  </si>
  <si>
    <t>Redundant input power supply paths.</t>
  </si>
  <si>
    <t xml:space="preserve">No immediate effect/ redundancy will be lost </t>
  </si>
  <si>
    <t>Over Voltage.  
Degradation of components.</t>
  </si>
  <si>
    <t>Both of the ORing IC failure.</t>
  </si>
  <si>
    <t>One of the ORing FET fails-short.</t>
  </si>
  <si>
    <t>Over Current.  
Degradation of components.</t>
  </si>
  <si>
    <t>One of the resistor fails-short.</t>
  </si>
  <si>
    <t xml:space="preserve">ORing Circuit will keep working normally._x000D_
_x000D_
iiSC will keep working normally </t>
  </si>
  <si>
    <t>One of the resistor fails-open.</t>
  </si>
  <si>
    <t>Both of the resistor fails-open.</t>
  </si>
  <si>
    <t>Rail Voltage filter capacitors.</t>
  </si>
  <si>
    <t>to filter noise.</t>
  </si>
  <si>
    <t>24 V rail will be shorted.
No power will be available for iiSC._x000D_
_x000D_
All iiGD boards will switch to safe state.</t>
  </si>
  <si>
    <t xml:space="preserve">Noise may effect output voltage._x000D_
_x000D_
iiSC will keep working normally </t>
  </si>
  <si>
    <t xml:space="preserve">Multiple capacitor's are used. </t>
  </si>
  <si>
    <t>Regulated Voltage is being monitored by on board ADC.</t>
  </si>
  <si>
    <t>[Firmware team]
Include regulated voltage sensing in firmware</t>
  </si>
  <si>
    <t>Bootstrap capacitor.</t>
  </si>
  <si>
    <t>MOSFET fails short.</t>
  </si>
  <si>
    <t xml:space="preserve">Low side MOSFET. </t>
  </si>
  <si>
    <t>Diode fails-short.</t>
  </si>
  <si>
    <t>Input rail inductor.</t>
  </si>
  <si>
    <t>Inductor fails-short.</t>
  </si>
  <si>
    <t xml:space="preserve">Inductor with higher current ratting's are used. </t>
  </si>
  <si>
    <t xml:space="preserve">Inductor with higher current ratting's are used.
System will remain in monitoring mode.  </t>
  </si>
  <si>
    <t>Capacitors with double voltage rating are being used.
Redundant capacitors connected in parallel.</t>
  </si>
  <si>
    <t>Resistor fails short.</t>
  </si>
  <si>
    <t>High side MOSFET.</t>
  </si>
  <si>
    <t>Over Current.  
Degradation of component.</t>
  </si>
  <si>
    <t>Compensation network capacitor.</t>
  </si>
  <si>
    <t>Capacitor fails short.</t>
  </si>
  <si>
    <t>Recovery diode.</t>
  </si>
  <si>
    <t>Diode fails short.</t>
  </si>
  <si>
    <t>Diode fails open.</t>
  </si>
  <si>
    <t>Current sense resistor.</t>
  </si>
  <si>
    <t>Buck inductor.</t>
  </si>
  <si>
    <t>Inductor fails short.</t>
  </si>
  <si>
    <t>Inductor fails open.</t>
  </si>
  <si>
    <t>5 V Section</t>
  </si>
  <si>
    <t>No immediate effect. 
Buck converter will keep working normally. _x000D_
_x000D_
iiSC will keep working normally.</t>
  </si>
  <si>
    <t>24 V rail  will be shorted.
5 V rail will not be available._x000D_
_x000D_
No power will be available for iiSC.
All iiGD boards will switch to safe state.</t>
  </si>
  <si>
    <t>Low side resistor fails-short.</t>
  </si>
  <si>
    <t>Buck converter will be disabled.
5 V rail will not be available._x000D_
_x000D_
No power available for iiSC.
All iiGD boards will switch to safe state.</t>
  </si>
  <si>
    <t>Regulated voltage will be effected.
5 V rail will not be available._x000D_
_x000D_
No power available for iiSC.
All iiGD boards will switch to safe state.</t>
  </si>
  <si>
    <t xml:space="preserve">System will stay in bypass mode.
Resistor with higher wattages are being used.
 </t>
  </si>
  <si>
    <t>One of capacitor fails short.</t>
  </si>
  <si>
    <t>One of capacitor fails open.</t>
  </si>
  <si>
    <t>Output voltage of buck converter will be affected._x000D_
_x000D_
No power available for iiSC.
All iiGD boards will switch to safe state.</t>
  </si>
  <si>
    <t>5 V rail will not be available. _x000D_
_x000D_
No power available for iiSC.
All iiGD boards will switch to safe state.</t>
  </si>
  <si>
    <t xml:space="preserve">System will switch to bypass mode. </t>
  </si>
  <si>
    <t>To provide 1.25 V output.</t>
  </si>
  <si>
    <t xml:space="preserve">IC failure.
Fails high Permanently. </t>
  </si>
  <si>
    <t>De-gradation of components.
Bad batch of components.</t>
  </si>
  <si>
    <t xml:space="preserve">IC failure.
Fails low Permanently. </t>
  </si>
  <si>
    <t>To provide 0.75 V output.</t>
  </si>
  <si>
    <t>To enable the output of 0v75.</t>
  </si>
  <si>
    <t>To provide 1.5 V output.</t>
  </si>
  <si>
    <t>To set the internal frequency.</t>
  </si>
  <si>
    <t>To minimize the Overshoot.
To keep the system in stable region.</t>
  </si>
  <si>
    <t xml:space="preserve">To perform power conversion. </t>
  </si>
  <si>
    <t>To Set input frequency.</t>
  </si>
  <si>
    <t>One of the inductor fails-open.</t>
  </si>
  <si>
    <t>Permanently low is applied.</t>
  </si>
  <si>
    <t xml:space="preserve">Dedicated iiSC current sensor will be used to sense iiSC current. 
System will remain in monitoring mode. 
</t>
  </si>
  <si>
    <t>[Firmware Team] 
Difference in measurement between all LCB currents and iiSC current sensor can be detected.</t>
  </si>
  <si>
    <t>To enable regulator output.</t>
  </si>
  <si>
    <t xml:space="preserve">-5 V rail will not be available.
LCB currents and DC link voltage signal conditioning will be affected. _x000D_
_x000D_
iiSC will not be able to sense LCB current's DC link voltage's. </t>
  </si>
  <si>
    <t>To set internal frequency.</t>
  </si>
  <si>
    <t>To provide 3.3 V output.</t>
  </si>
  <si>
    <t>IC fail's permanently low.</t>
  </si>
  <si>
    <t>Voltage references Section</t>
  </si>
  <si>
    <t>To provide reference voltage.</t>
  </si>
  <si>
    <t>Input connectors.</t>
  </si>
  <si>
    <t xml:space="preserve">Cable breaks for 24 VDC from one of the two input connectors. </t>
  </si>
  <si>
    <t>Connector issue.
Cable failure.</t>
  </si>
  <si>
    <t>Cables break for 24 VDC from both input connectors.</t>
  </si>
  <si>
    <t>2V5 Section</t>
  </si>
  <si>
    <t xml:space="preserve">[Firmware Team]
Kindly configure the alarm on the basis of the p2v5 sense signal. </t>
  </si>
  <si>
    <t>Supply monitoring</t>
  </si>
  <si>
    <t>To select output voltage.</t>
  </si>
  <si>
    <t>To invert the input voltage.</t>
  </si>
  <si>
    <t>To divide sense voltage.</t>
  </si>
  <si>
    <t>System will switch to monitoring mode.</t>
  </si>
  <si>
    <t>To provide clock signal.</t>
  </si>
  <si>
    <t>Output stuck at low.</t>
  </si>
  <si>
    <t xml:space="preserve">To select the mode of operation. </t>
  </si>
  <si>
    <t>One of the pull down resistor fails-open.</t>
  </si>
  <si>
    <t>One of the boot mode selection bit will be floating. 
iiSC will not be able to bootup and will stay in unknown state.</t>
  </si>
  <si>
    <t>One of  the pull down resistor fails-short.</t>
  </si>
  <si>
    <t>To program the board before the deployment.</t>
  </si>
  <si>
    <t>JTAG connector failure.</t>
  </si>
  <si>
    <t xml:space="preserve">JTAG will only be used once for programming before the deployment.
System can be programmed via OTA. </t>
  </si>
  <si>
    <t>To pull up the JTAG Pins.</t>
  </si>
  <si>
    <t xml:space="preserve">JTAG will only be used once for programming before the deployment.
System can be programmed via OTA.
Usage of over-rated resistors. </t>
  </si>
  <si>
    <t xml:space="preserve">To protect against transients. </t>
  </si>
  <si>
    <t>Over Current.  
Over Voltage.
De-gradation of components.</t>
  </si>
  <si>
    <t xml:space="preserve">Usage of over-rated components.
Usage of high grade components. </t>
  </si>
  <si>
    <t>To monitor the supply voltage.</t>
  </si>
  <si>
    <t>Reset Pin stuck at low.</t>
  </si>
  <si>
    <t>SoC will be stuck in reset state._x000D_
_x000D_
iiSC will not be able to bootup and will stay in unknown state.</t>
  </si>
  <si>
    <t xml:space="preserve">Usage of high grade components. 
System will switch to bypass mode. </t>
  </si>
  <si>
    <t>Reset Pin stuck at high.</t>
  </si>
  <si>
    <t xml:space="preserve">SoC will not be able to reset it self._x000D_
_x000D_
Firmware through OTA can not be performed on iiSC. </t>
  </si>
  <si>
    <t>Device can be operated in both monitoring and injection mode however firmware of iiSC board can not be changed.</t>
  </si>
  <si>
    <t xml:space="preserve">Usage of high grade components. 
</t>
  </si>
  <si>
    <t>To pull up the reset pin.</t>
  </si>
  <si>
    <t>Usage of over-rated components.</t>
  </si>
  <si>
    <t>To enable the voltage monitoring IC.</t>
  </si>
  <si>
    <t xml:space="preserve">5 V will be applied at EN1 and EN2.
SoC will not be able to reset._x000D_
_x000D_
Firmware through OTA can not be performed on iiSC. </t>
  </si>
  <si>
    <t>Usage of over-rated components.
System will switch to bypass mode.</t>
  </si>
  <si>
    <t>Output is stuck at low state.</t>
  </si>
  <si>
    <t>Usage of high grade components.
System will switch to bypass mode.</t>
  </si>
  <si>
    <t>Output is stuck at high state.</t>
  </si>
  <si>
    <t>To provide buffer to the WDR signal.</t>
  </si>
  <si>
    <t xml:space="preserve">To pull up the pin. </t>
  </si>
  <si>
    <t xml:space="preserve">One of the buffer input will be floating. _x000D_
_x000D_
iiSC will be able to perform its functionality. </t>
  </si>
  <si>
    <t xml:space="preserve">Usage of high grade components.
</t>
  </si>
  <si>
    <t>iiSC Board- Isolated Communication</t>
  </si>
  <si>
    <t>To control (enable/disable) the RS232 communication.</t>
  </si>
  <si>
    <t xml:space="preserve">RS232 communication will be Permanently enabled._x000D_
_x000D_
iiSC will keep working normally. 
RS232 communication can not be disabled. 
</t>
  </si>
  <si>
    <t xml:space="preserve">De-gradation of components.
Bad batch of components.
Over Current.  
</t>
  </si>
  <si>
    <t xml:space="preserve">RS232 communication will be Permanently disabled._x000D_
_x000D_
iiSC will keep working normally. 
iiSC console can not be accessed. 
</t>
  </si>
  <si>
    <t xml:space="preserve">During factory testing console can not be accessed. </t>
  </si>
  <si>
    <t xml:space="preserve">Gate will be floating when not driven by the SoC._x000D_
_x000D_
iiSC will keep working normally. 
RS232 communication can not be disabled. 
</t>
  </si>
  <si>
    <t>To Convert 2.5 V logic to 5 V.</t>
  </si>
  <si>
    <t>One of the translator output is stuck at high state.</t>
  </si>
  <si>
    <t xml:space="preserve">De-gradation of components.
Bad batch of components.
</t>
  </si>
  <si>
    <t>One of the translator output is stuck at low state.</t>
  </si>
  <si>
    <t xml:space="preserve">De-gradation of components.
Bad batch of components.
</t>
  </si>
  <si>
    <t>One of the translator output stuck at high impedance state.</t>
  </si>
  <si>
    <t>To drive RS232 communication.</t>
  </si>
  <si>
    <t xml:space="preserve">RS232 communication will be enabled Permanently._x000D_
_x000D_
iiSC will keep working normally. 
RS232 communication can not be disabled. 
</t>
  </si>
  <si>
    <t xml:space="preserve">RS232 communication will be disabled Permanently._x000D_
_x000D_
iiSC will keep working normally. 
iiSC console can not be accessed. 
</t>
  </si>
  <si>
    <t>iiSC Board - Signal Conditioning</t>
  </si>
  <si>
    <t xml:space="preserve">For telemetry purpose the reading from SV current  sensors and LCS sensors will be used to calculate LCB current. 
System will switch to bypass mode. 
</t>
  </si>
  <si>
    <t xml:space="preserve">Alert to be generated for the user to communicate the unavailability of one surge sensor.
[Firmware team]
In absence of signal from LCB Rogowski coil, LCB current can be measured by adding all LCB current sensor and subtracting it from the SV current sensor.
</t>
  </si>
  <si>
    <t>Alert to be generated for the user to communicate the issue with LCB current sensing path.</t>
  </si>
  <si>
    <t xml:space="preserve">Protection from transients will be reduced._x000D_
_x000D_
iiSC will keep working normally until severe transients occurs.
Some of the components may get damaged in case severe transients occurs. </t>
  </si>
  <si>
    <t>[Firmware Team]
Add current comparison between SV current sensor and LCB current sensors during injection mode to detect the false triggering due to noise.</t>
  </si>
  <si>
    <t>Burden resistor for differential amplifier input.</t>
  </si>
  <si>
    <t xml:space="preserve">For telemetry purpose the reading from the other current sensors may be used to calculate LCB current. 
Usage of over-rated resistors. 
</t>
  </si>
  <si>
    <t xml:space="preserve">For telemetry purpose the reading from the other current sensors may be used to calculate LCB current. 
System will switch to monitoring mode.
</t>
  </si>
  <si>
    <t xml:space="preserve">To convert signal-ended signal to differential signal. </t>
  </si>
  <si>
    <t>Usage of Over-rated resistors. 
For telemetry purpose the reading from the other current sensors may be used to calculate LCB current. 
System will switch to monitoring mode.</t>
  </si>
  <si>
    <t xml:space="preserve">Usage of Over-rated resistors. 
</t>
  </si>
  <si>
    <t>Noise will be observed at the input of hardware fault detection path._x000D_
_x000D_
False LCB overcurrent events may be triggered.</t>
  </si>
  <si>
    <t xml:space="preserve">Usage of over-rated resistors. 
</t>
  </si>
  <si>
    <t xml:space="preserve">To set the reference voltage for comparators. </t>
  </si>
  <si>
    <t>Reference voltage of comparator will be disturbed. _x000D_
_x000D_
False LCB overcurrent events may be triggered through hardware protection.</t>
  </si>
  <si>
    <t>To compare LCB current with reference voltage.</t>
  </si>
  <si>
    <t>IC fails in such a way that output is stuck at high.</t>
  </si>
  <si>
    <t xml:space="preserve">Comparator will be unable to compare the two voltages._x000D_
_x000D_
Hardware based fault protection will be compromised.
System will rely on firmware based fault-protection.
</t>
  </si>
  <si>
    <t xml:space="preserve">Usage of high grade component's. 
</t>
  </si>
  <si>
    <t>IC fails in such a way that output is stuck at low.</t>
  </si>
  <si>
    <t xml:space="preserve">Comparator will be unable to compare the two voltages._x000D_
_x000D_
System will remain in fault mode. 
</t>
  </si>
  <si>
    <t xml:space="preserve">Usage of high grade component's. 
System will switch to bypass mode.
</t>
  </si>
  <si>
    <t xml:space="preserve">To pull up the output signal. </t>
  </si>
  <si>
    <t>Output of the comparator will be floating when not driven by the comparator._x000D_
_x000D_
iiSC will keep working normally.</t>
  </si>
  <si>
    <t>One of the analog front end circuit for dc link voltage sensing is not functional.</t>
  </si>
  <si>
    <t xml:space="preserve">One of the resistor fails-open. </t>
  </si>
  <si>
    <t>Degradation of components.
Overcurrent.</t>
  </si>
  <si>
    <t xml:space="preserve">One of the resistor fails-short. </t>
  </si>
  <si>
    <t>In accurate gain will be adjusted._x000D_
_x000D_
iiSC DC link voltage measurement will be in-accurate.</t>
  </si>
  <si>
    <t xml:space="preserve">Usage of Over-rated resistors. 
System will switch to monitoring mode.
</t>
  </si>
  <si>
    <t>Inaccurate gain will be adjusted._x000D_
_x000D_
iiSC DC link voltage measurement will be in-accurate.</t>
  </si>
  <si>
    <t>Usage of Over-rated resistors. 
System will switch to monitoring mode.</t>
  </si>
  <si>
    <t xml:space="preserve">Usage of over-rated capacitor. 
Hardware based triggering will be available for fault detection. 
</t>
  </si>
  <si>
    <t xml:space="preserve">Usage of over-rated resistors. 
Hardware based triggering will be available for fault detection. </t>
  </si>
  <si>
    <t xml:space="preserve">Noise filtration will be affected at hardware detection path input._x000D_
_x000D_
iiSC may trigger False "DC Link OV"  events.
</t>
  </si>
  <si>
    <t xml:space="preserve">Reference voltage of comparator will be disturbed. _x000D_
_x000D_
iiSC may trigger False "DC Link OV"  events.
</t>
  </si>
  <si>
    <t>To compare DC Link voltage with reference voltage.</t>
  </si>
  <si>
    <t xml:space="preserve">Firmware protection will be used to detect the fault. </t>
  </si>
  <si>
    <t>One of the analog front end circuit for AC injection voltage sensing is not functional.</t>
  </si>
  <si>
    <t>AC injection voltage output noise filter.</t>
  </si>
  <si>
    <t xml:space="preserve">iiSC Board - LCB Control </t>
  </si>
  <si>
    <t>Pump and Fan Control</t>
  </si>
  <si>
    <t xml:space="preserve">Cable breaks or connector disengaged.
</t>
  </si>
  <si>
    <t>IC fails in such a way the output is stuck at high.</t>
  </si>
  <si>
    <t>Degradation of component.
Overcurrent.</t>
  </si>
  <si>
    <t>Degradation of components.
Bad batch of components.
Overcurrent.</t>
  </si>
  <si>
    <t xml:space="preserve">Usage of over-rated components.
Choosing components with enough FIT rate to fulfil the product life requirements. </t>
  </si>
  <si>
    <t xml:space="preserve">Degradation of components.
Bad batch of components.
</t>
  </si>
  <si>
    <t xml:space="preserve">Device will remain in monitoring mode. 
Choosing components with enough FIT rate to fulfil the product life requirements. 
</t>
  </si>
  <si>
    <t>IC fails in such a way the output is stuck at low.</t>
  </si>
  <si>
    <t>To suppress ripples and noise.</t>
  </si>
  <si>
    <t xml:space="preserve">Noise filtration will be affected.
Feedback signal may get distorted due to noise._x000D_
_x000D_
iiSC may not be able to read feedback signal because of noise.
</t>
  </si>
  <si>
    <t xml:space="preserve">Choosing components with enough FIT rate to fulfil the product life requirements. </t>
  </si>
  <si>
    <t xml:space="preserve">Protection from transients will be reduced._x000D_
_x000D_
iiSC will keep working normally until severe transits occurs. 
In case of severe transients feedback signals will be affected.
</t>
  </si>
  <si>
    <t>iiSC Board - FO Ring Communication</t>
  </si>
  <si>
    <t>To receive optical signal.</t>
  </si>
  <si>
    <t>Redundant path will be used for communication.
Choosing components with enough FIT rate to fulfil the product life requirements.</t>
  </si>
  <si>
    <t>To transmit optical signal.</t>
  </si>
  <si>
    <t>Redundant path will be used for communication.
Choosing components with enough FIT rate to fulfil the product life requirements.</t>
  </si>
  <si>
    <t>To provide pull down path to transmitter pin.</t>
  </si>
  <si>
    <t xml:space="preserve">One of the transmitter resistor fails-short. </t>
  </si>
  <si>
    <t>Redundant path will be used for communication.
Usage of over-rated components. 
Choosing components with enough FIT rate to fulfil the product life requirements.</t>
  </si>
  <si>
    <t xml:space="preserve">One of the transmitter resistor fails-open. </t>
  </si>
  <si>
    <t>To provide pull down path to receiver pin.</t>
  </si>
  <si>
    <t xml:space="preserve">To prevent the sudden change in current. </t>
  </si>
  <si>
    <t>One of the inductor fails-short.</t>
  </si>
  <si>
    <t xml:space="preserve">Usage of over-rated components. 
Choosing components with enough FIT rate to fulfil the product life requirements
</t>
  </si>
  <si>
    <t xml:space="preserve">Capacitor fails-short. </t>
  </si>
  <si>
    <t xml:space="preserve">Usage of over-rated components. 
Choosing components with enough FIT rate to fulfil the product life requirements.
</t>
  </si>
  <si>
    <t>To receive/send iiGD signals.</t>
  </si>
  <si>
    <t>Vibration.</t>
  </si>
  <si>
    <t>Device will stay in monitoring mode.
Choosing components with enough FIT rate to fulfil the product life requirements.</t>
  </si>
  <si>
    <t>Output voltage is Permanently high.</t>
  </si>
  <si>
    <t>Output voltage is Permanently low.</t>
  </si>
  <si>
    <t>iiSC Board - Safe State</t>
  </si>
  <si>
    <t>IC output will stay always high.</t>
  </si>
  <si>
    <t xml:space="preserve">SoC will be able to control the off state once it is operational.
Usage of over-rated components.
Choosing components with enough FIT rate to fulfil the product life requirements.
</t>
  </si>
  <si>
    <t>SoC will be able to control the off state once it is operational.
Usage of over-rated components.
Choosing components with enough FIT rate to fulfil the product life requirements.</t>
  </si>
  <si>
    <t>To determine the pulse duration.</t>
  </si>
  <si>
    <t>To activate safe state at start up.</t>
  </si>
  <si>
    <t>Fails in such a way that output is always high.</t>
  </si>
  <si>
    <t>To latch the off state interrupts.</t>
  </si>
  <si>
    <t>iiSC Board - High Speed ADC</t>
  </si>
  <si>
    <t xml:space="preserve">Signals will not be available for sensing voltages and currents.
</t>
  </si>
  <si>
    <t>To filter out ripples and noise.</t>
  </si>
  <si>
    <t xml:space="preserve">De-gradation of components._x000D_
_x000D_
Thermal stress._x000D_
</t>
  </si>
  <si>
    <t xml:space="preserve">Resistor fails-open._x000D_
</t>
  </si>
  <si>
    <t xml:space="preserve">Electrical over stress._x000D_
_x000D_
Over current._x000D_
_x000D_
Thermal heating._x000D_
</t>
  </si>
  <si>
    <t xml:space="preserve">Resistor fails-short._x000D_
</t>
  </si>
  <si>
    <t xml:space="preserve">Over voltage._x000D_
</t>
  </si>
  <si>
    <t>Choosing components with enough FIT rate to fulfill the product life requirements.
Components with higher ratings (current/voltage) are used.</t>
  </si>
  <si>
    <t xml:space="preserve">Capacitor fails-open._x000D_
</t>
  </si>
  <si>
    <t xml:space="preserve">Over current._x000D_
_x000D_
Thermal stress._x000D_
 </t>
  </si>
  <si>
    <t xml:space="preserve">Capacitor fails-short._x000D_
</t>
  </si>
  <si>
    <t xml:space="preserve">Dielectric failure._x000D_
_x000D_
</t>
  </si>
  <si>
    <t xml:space="preserve">Thermal stress._x000D_
_x000D_
Excessive forward current._x000D_
</t>
  </si>
  <si>
    <t xml:space="preserve">High reverse voltage._x000D_
</t>
  </si>
  <si>
    <t xml:space="preserve">Diode fails-open._x000D_
</t>
  </si>
  <si>
    <t xml:space="preserve">Diode fails-short._x000D_
</t>
  </si>
  <si>
    <t xml:space="preserve">One of the resistor fails-open.
</t>
  </si>
  <si>
    <t xml:space="preserve">De-gradation of component._x000D_
_x000D_
Thermal stress._x000D_
_x000D_
Over current._x000D_
</t>
  </si>
  <si>
    <t xml:space="preserve">Avalanche failure_x000D_
_x000D_
Over voltage_x000D_
_x000D_
Over current._x000D_
</t>
  </si>
  <si>
    <t xml:space="preserve">Electrical overstress._x000D_
_x000D_
Bad magnet wire insulation._x000D_
</t>
  </si>
  <si>
    <t xml:space="preserve">Inductor fails-short._x000D_
</t>
  </si>
  <si>
    <t xml:space="preserve">Inductor fails-open._x000D_
</t>
  </si>
  <si>
    <t>SmartValve v1.04</t>
  </si>
  <si>
    <t>SmartValve v1.04 Risk Factor (S x O) Counts</t>
  </si>
  <si>
    <t>SmartValve v1.04 RPN (S x O x D) Counts</t>
  </si>
  <si>
    <t>Failure causes minor property damage, minor system damage other than primary conductor or loss of SmartValve v1.04 such as loss of performance, unit forced into Monitoring Mode, or significant impact on unit life</t>
  </si>
  <si>
    <t>Higher Level - Effect at SmartValve v1.04</t>
  </si>
  <si>
    <t>IC failure - No output available.</t>
  </si>
  <si>
    <t>SV104-1599</t>
  </si>
  <si>
    <t>SV104-1600</t>
  </si>
  <si>
    <t>SV104-1601</t>
  </si>
  <si>
    <t>SV104-1602</t>
  </si>
  <si>
    <t>SV104-1603</t>
  </si>
  <si>
    <t>SV104-1604</t>
  </si>
  <si>
    <t>SV104-1605</t>
  </si>
  <si>
    <t>SV104-1606</t>
  </si>
  <si>
    <t>SV104-1607</t>
  </si>
  <si>
    <t>SV104-1608</t>
  </si>
  <si>
    <t>SV104-1609</t>
  </si>
  <si>
    <t>SV104-1610</t>
  </si>
  <si>
    <t>SV104-1611</t>
  </si>
  <si>
    <t>SV104-1612</t>
  </si>
  <si>
    <t>SV104-1613</t>
  </si>
  <si>
    <t>SV104-1683</t>
  </si>
  <si>
    <t>SV104-1684</t>
  </si>
  <si>
    <t>SV104-1685</t>
  </si>
  <si>
    <t>SV104-1686</t>
  </si>
  <si>
    <t>SV104-1687</t>
  </si>
  <si>
    <t>SV104-1688</t>
  </si>
  <si>
    <t>SV104-1690</t>
  </si>
  <si>
    <t>SV104-1691</t>
  </si>
  <si>
    <t>SV104-1692</t>
  </si>
  <si>
    <t>SV104-1693</t>
  </si>
  <si>
    <t>SV104-1694</t>
  </si>
  <si>
    <t>SV104-1695</t>
  </si>
  <si>
    <t>SV104-1696</t>
  </si>
  <si>
    <t>SV104-1697</t>
  </si>
  <si>
    <t>SV104-1698</t>
  </si>
  <si>
    <t>SV104-1699</t>
  </si>
  <si>
    <t>SV104-1700</t>
  </si>
  <si>
    <t>SV104-1702</t>
  </si>
  <si>
    <t>SV104-1704</t>
  </si>
  <si>
    <t>SV104-1705</t>
  </si>
  <si>
    <t>SV104-1706</t>
  </si>
  <si>
    <t>SV104-1707</t>
  </si>
  <si>
    <t>SV104-1708</t>
  </si>
  <si>
    <t>SV104-1709</t>
  </si>
  <si>
    <t>SV104-1710</t>
  </si>
  <si>
    <t>SV104-1712</t>
  </si>
  <si>
    <t>SV104-1718</t>
  </si>
  <si>
    <t>SV104-1719</t>
  </si>
  <si>
    <t>SV104-1720</t>
  </si>
  <si>
    <t>SV104-1724</t>
  </si>
  <si>
    <t>SV104-1726</t>
  </si>
  <si>
    <t>SV104-1727</t>
  </si>
  <si>
    <t>SV104-1728</t>
  </si>
  <si>
    <t>SV104-1729</t>
  </si>
  <si>
    <t>SV104-1730</t>
  </si>
  <si>
    <t>SV104-1731</t>
  </si>
  <si>
    <t>SV104-1732</t>
  </si>
  <si>
    <t>SV104-1733</t>
  </si>
  <si>
    <t>SV104-1735</t>
  </si>
  <si>
    <t>SV104-1736</t>
  </si>
  <si>
    <t>SV104-1737</t>
  </si>
  <si>
    <t>SV104-1738</t>
  </si>
  <si>
    <t>SV104-1739</t>
  </si>
  <si>
    <t>SV104-1741</t>
  </si>
  <si>
    <t>SV104-1742</t>
  </si>
  <si>
    <t>SV104-1743</t>
  </si>
  <si>
    <t>SV104-1744</t>
  </si>
  <si>
    <t>SV104-1745</t>
  </si>
  <si>
    <t>SV104-1746</t>
  </si>
  <si>
    <t>SV104-1747</t>
  </si>
  <si>
    <t>SV104-1748</t>
  </si>
  <si>
    <t>SV104-1749</t>
  </si>
  <si>
    <t>SV104-1750</t>
  </si>
  <si>
    <t>SV104-1752</t>
  </si>
  <si>
    <t>SV104-1760</t>
  </si>
  <si>
    <t>SV104-1761</t>
  </si>
  <si>
    <t>SV104-1762</t>
  </si>
  <si>
    <t>SV104-1763</t>
  </si>
  <si>
    <t>SV104-1765</t>
  </si>
  <si>
    <t>SV104-1766</t>
  </si>
  <si>
    <t>SV104-1768</t>
  </si>
  <si>
    <t>SV104-1769</t>
  </si>
  <si>
    <t>SV104-1770</t>
  </si>
  <si>
    <t>SV104-1771</t>
  </si>
  <si>
    <t>SV104-1782</t>
  </si>
  <si>
    <t>SV104-1787</t>
  </si>
  <si>
    <t>SV104-1788</t>
  </si>
  <si>
    <t>SV104-1789</t>
  </si>
  <si>
    <t>SV104-1792</t>
  </si>
  <si>
    <t>SV104-1793</t>
  </si>
  <si>
    <t>SV104-1794</t>
  </si>
  <si>
    <t>SV104-1795</t>
  </si>
  <si>
    <t>SV104-1798</t>
  </si>
  <si>
    <t>SV104-1799</t>
  </si>
  <si>
    <t>SV104-1800</t>
  </si>
  <si>
    <t>SV104-1801</t>
  </si>
  <si>
    <t>SV104-1802</t>
  </si>
  <si>
    <t>SV104-1803</t>
  </si>
  <si>
    <t>SV104-1804</t>
  </si>
  <si>
    <t>SV104-1806</t>
  </si>
  <si>
    <t>SV104-1807</t>
  </si>
  <si>
    <t>SV104-1808</t>
  </si>
  <si>
    <t>SV104-1809</t>
  </si>
  <si>
    <t>SV104-1810</t>
  </si>
  <si>
    <t>SV104-1811</t>
  </si>
  <si>
    <t>SV104-1812</t>
  </si>
  <si>
    <t>SV104-1813</t>
  </si>
  <si>
    <t>SV104-1814</t>
  </si>
  <si>
    <t>SV104-1815</t>
  </si>
  <si>
    <t>SV104-1818</t>
  </si>
  <si>
    <t>SV104-1819</t>
  </si>
  <si>
    <t>SV104-1820</t>
  </si>
  <si>
    <t>SV104-1821</t>
  </si>
  <si>
    <t>SV104-1822</t>
  </si>
  <si>
    <t>SV104-1900</t>
  </si>
  <si>
    <t>SV104-1901</t>
  </si>
  <si>
    <t>SV104-1902</t>
  </si>
  <si>
    <t>SV104-1905</t>
  </si>
  <si>
    <t>SV104-1906</t>
  </si>
  <si>
    <t>SV104-1907</t>
  </si>
  <si>
    <t>SV104-1908</t>
  </si>
  <si>
    <t>SV104-1911</t>
  </si>
  <si>
    <t>SV104-1912</t>
  </si>
  <si>
    <t>SV104-1913</t>
  </si>
  <si>
    <t>SV104-1914</t>
  </si>
  <si>
    <t>SV104-1915</t>
  </si>
  <si>
    <t>SV104-1916</t>
  </si>
  <si>
    <t>SV104-1936</t>
  </si>
  <si>
    <t>SV104-1937</t>
  </si>
  <si>
    <t>SV104-1938</t>
  </si>
  <si>
    <t>SV104-1939</t>
  </si>
  <si>
    <t>SV104-1940</t>
  </si>
  <si>
    <t>SV104-1941</t>
  </si>
  <si>
    <t>SV104-1942</t>
  </si>
  <si>
    <t>SV104-1943</t>
  </si>
  <si>
    <t>SV104-1944</t>
  </si>
  <si>
    <t>SV104-1945</t>
  </si>
  <si>
    <t>SV104-1946</t>
  </si>
  <si>
    <t>SV104-1947</t>
  </si>
  <si>
    <t>SV104-1948</t>
  </si>
  <si>
    <t>SV104-1949</t>
  </si>
  <si>
    <t>SV104-1951</t>
  </si>
  <si>
    <t>SV104-1952</t>
  </si>
  <si>
    <t>SV104-1953</t>
  </si>
  <si>
    <t>SV104-1954</t>
  </si>
  <si>
    <t>SV104-1955</t>
  </si>
  <si>
    <t>SV104-1956</t>
  </si>
  <si>
    <t>SV104-1957</t>
  </si>
  <si>
    <t>SV104-1959</t>
  </si>
  <si>
    <t>SV104-1965</t>
  </si>
  <si>
    <t>SV104-1966</t>
  </si>
  <si>
    <t>SV104-1968</t>
  </si>
  <si>
    <t>SV104-1969</t>
  </si>
  <si>
    <t>SV104-1970</t>
  </si>
  <si>
    <t>SV104-1971</t>
  </si>
  <si>
    <t>SV104-1972</t>
  </si>
  <si>
    <t>SV104-1973</t>
  </si>
  <si>
    <t>SV104-1974</t>
  </si>
  <si>
    <t>SV104-1975</t>
  </si>
  <si>
    <t>SV104-1977</t>
  </si>
  <si>
    <t>SV104-1978</t>
  </si>
  <si>
    <t>SV104-1979</t>
  </si>
  <si>
    <t>To provide output signal path.</t>
  </si>
  <si>
    <t>Universal Power Supply Board</t>
  </si>
  <si>
    <t>UPSB</t>
  </si>
  <si>
    <t>TBR</t>
  </si>
  <si>
    <t>To be Reviewed</t>
  </si>
  <si>
    <t>MOSFET with higher current ratting's are being used.</t>
  </si>
  <si>
    <t xml:space="preserve">MOSFET with higher current ratting's are being used.
System will stay in bypass mode. </t>
  </si>
  <si>
    <t>MOSFET is stuck at Permanently ON state.</t>
  </si>
  <si>
    <t>MOSFET is stuck at Permanently off state.</t>
  </si>
  <si>
    <t>MOSFET is stuck at Permanently on state.</t>
  </si>
  <si>
    <t>Controls ORing output</t>
  </si>
  <si>
    <t>IP</t>
  </si>
  <si>
    <t>Intrusion Protection</t>
  </si>
  <si>
    <t>LED fails-open.</t>
  </si>
  <si>
    <t>LED fails-short.</t>
  </si>
  <si>
    <t>To discharge the charges stored on the capacitor in the MOSFET.
To prevent false triggering due to voltage yielded from parasitic coupling, noise and other factors.</t>
  </si>
  <si>
    <t>To drive gate of full bridge MOSFET.</t>
  </si>
  <si>
    <t>IC failure- No output available.</t>
  </si>
  <si>
    <t>To generate PWM for full bridge circuit.</t>
  </si>
  <si>
    <t>To provide steady current power source to IC.</t>
  </si>
  <si>
    <t>To provide inverting input to PWM generator IC.</t>
  </si>
  <si>
    <t>To adjust duty cycle and deadtime of PWM.</t>
  </si>
  <si>
    <t>To set the frequency of output PWM.</t>
  </si>
  <si>
    <t>To provide reference signal to PWM generator IC.</t>
  </si>
  <si>
    <t>To pull-down the input signal.</t>
  </si>
  <si>
    <t>To provide full bridge functionality to convert DC to AC.</t>
  </si>
  <si>
    <t>Example</t>
  </si>
  <si>
    <t xml:space="preserve">Failure causes unscheduled maintenance, no immediate loss of performance. </t>
  </si>
  <si>
    <t>Rise in on-board power losses, impacting components' life,
Clamp board feedback not available.</t>
  </si>
  <si>
    <t>On-board noise filtration compromised.
One of many bolts failure.</t>
  </si>
  <si>
    <t>Design will not and/or cannot detect the potential cause/mechanism or subsequent failure mode, or the likelihood of detection is very remote.</t>
  </si>
  <si>
    <t>Design has a very low to remote likelihood of detecting the potential cause/mechanism or subsequent failure mode.</t>
  </si>
  <si>
    <t>Design has a moderate to low likelihood of detecting the potential cause/mechanism or subsequent failure mode.</t>
  </si>
  <si>
    <t>Design has a high to moderately high likelihood of detecting the potential cause/mechanism or subsequent failure mode.</t>
  </si>
  <si>
    <t>Design has an almost certain chance of detecting the potential cause/mechanism or subsequent failure mode or the likelihood of detection is very high.</t>
  </si>
  <si>
    <t>Extremely hazardous failure, threatening to business continuity.</t>
  </si>
  <si>
    <t>Highly hazardous failure, threatening to business reputation.</t>
  </si>
  <si>
    <t>Moderately hazardous failure, threatening to product reputation.</t>
  </si>
  <si>
    <t>Minor hazard, minor consequence.</t>
  </si>
  <si>
    <t>No hazard.</t>
  </si>
  <si>
    <t>iiDCE RF communication loss in injection mode.
iiDCE losing control of SCRs.</t>
  </si>
  <si>
    <t>Failure causes minor injury to personnel requiring out-patient treatment, moderate property damage not involving a structure, moderate system damage other than transmission line that requires future interruption of line service to repair, loss of control of SmartValve v1.04 when in Monitoring Mode, device is forced to monitoring mode with full fault protection available.</t>
  </si>
  <si>
    <t>iiDCE RF communication loss in monitoring mode.
Any control boards' failure, forcing device to monitoring mode.
Mechanical failure causing enclosure temperature to rise, forcing device to stay in monitoring mode.</t>
  </si>
  <si>
    <t>Failure causes death or causes transmission line open circuit, full or partial fault protection compromised.</t>
  </si>
  <si>
    <t>Target product life for the purposes of this FMECA is 40 years.</t>
  </si>
  <si>
    <t>Failure causes severe injury to personnel requiring hospitalization, severe property damage such as damage to a structure, transmission line damage, major damage to system other than transmission line requiring immediate interruption of line service, loss of control of SmartValve v1.04 when in Injection Mode, device is forced to monitoring mode, with reduced fault protection (i.e. redundancy compromised).</t>
  </si>
  <si>
    <t>Fault detection mechanism failure .
IGBT shorting the capacitor bank.
Power to one or more SCR driver boards discontinued while unit is in injection mode.
Mechanical failure causing line to open.</t>
  </si>
  <si>
    <t>No immediate effect on device.
Device will continue to work normally.</t>
  </si>
  <si>
    <t xml:space="preserve">None. </t>
  </si>
  <si>
    <t>Transient protection will be compromised.
No immediate effect will be observed.</t>
  </si>
  <si>
    <t>To suppress ripples and filter out noise.</t>
  </si>
  <si>
    <t>Noise protection will be compromised.
No immediate effect will be observed.</t>
  </si>
  <si>
    <t>To provide on-board LED indication.</t>
  </si>
  <si>
    <t>Overall resistance of path will be increased.
LED may get slightly dimmer.
No immediate effect will be observed.</t>
  </si>
  <si>
    <t>Over-current will eventually cause resistor to fail-open.
Overall resistance of path will be increased.
LED may get slightly dimmer.
No immediate effect will be observed.</t>
  </si>
  <si>
    <t>To adjust the switching frequency.</t>
  </si>
  <si>
    <t>MES</t>
  </si>
  <si>
    <t>Manufacturing Execution System</t>
  </si>
  <si>
    <t>Affected device and its associated group of devices will keep injecting at 90 % of rated capacity.
System will keep working normally with slightly reduced capability.</t>
  </si>
  <si>
    <t>CTQ</t>
  </si>
  <si>
    <t>Critical To Quality</t>
  </si>
  <si>
    <t>To filter the noise.</t>
  </si>
  <si>
    <t xml:space="preserve">To protect from reverse voltage. </t>
  </si>
  <si>
    <t xml:space="preserve">Reverse voltage protection will be reduced. </t>
  </si>
  <si>
    <t>To control the switching of positive half cycle.</t>
  </si>
  <si>
    <t xml:space="preserve">To reduce the input noise. </t>
  </si>
  <si>
    <t>No immediate effect. 
Buck converter will keep working normally. 
iiSC will keep working normally.</t>
  </si>
  <si>
    <t xml:space="preserve">Noise will not be blocked. 
No immediate effect. 
Buck converter will keep working normally. </t>
  </si>
  <si>
    <t>Capacitor between rail and ground fails-short.</t>
  </si>
  <si>
    <t>Capacitor between rail and ground fails-open.</t>
  </si>
  <si>
    <t xml:space="preserve">One of the three capacitor fails-open.
</t>
  </si>
  <si>
    <t xml:space="preserve">One of the three capacitor fails-short.
</t>
  </si>
  <si>
    <t xml:space="preserve">To shift from the input rail to external supply. </t>
  </si>
  <si>
    <t xml:space="preserve">To filter the noise from input rail. </t>
  </si>
  <si>
    <t xml:space="preserve">To measure the load current flowing through the IC. </t>
  </si>
  <si>
    <t xml:space="preserve">Filter capacitor in parallel with load measurement low side resistor. </t>
  </si>
  <si>
    <t xml:space="preserve">Output to the ADC will be containing noise.
ADC may not be able to read the load current accurately.  </t>
  </si>
  <si>
    <t xml:space="preserve">To Set the oscillation frequency. </t>
  </si>
  <si>
    <t>Reset capacitor.</t>
  </si>
  <si>
    <t>To protect from in rush current.</t>
  </si>
  <si>
    <t xml:space="preserve">Noise filtration will be reduced. </t>
  </si>
  <si>
    <t>To filter the input voltage</t>
  </si>
  <si>
    <t>To protect from reverse current.</t>
  </si>
  <si>
    <t xml:space="preserve">Protection will reduced. </t>
  </si>
  <si>
    <t xml:space="preserve">P2V5 Will be shorted to P5V_A. 
FPGA I/O might get damaged. </t>
  </si>
  <si>
    <t xml:space="preserve">Resistance of the network will be increase. </t>
  </si>
  <si>
    <t xml:space="preserve">All the other resistors in the network will be bypassed. 
CS and CSG pin may get damaged. </t>
  </si>
  <si>
    <t xml:space="preserve">To select the slope of the un filtered output. </t>
  </si>
  <si>
    <t xml:space="preserve">Supply output will not be smooth. 
Output might not be able to drive the circuitry associated with it. </t>
  </si>
  <si>
    <t xml:space="preserve">To enable/disable the RS485 communication. </t>
  </si>
  <si>
    <t xml:space="preserve">One of two resistor fails-open.
</t>
  </si>
  <si>
    <t>iiGD Power Supply</t>
  </si>
  <si>
    <t>No immediate effect. 
Buck converter will keep working normally. 
iiGD will keep working normally.</t>
  </si>
  <si>
    <t xml:space="preserve">To reduce the noise from input rail.  </t>
  </si>
  <si>
    <t xml:space="preserve">To control the initial in-rush current. </t>
  </si>
  <si>
    <t xml:space="preserve">To convert the voltage at the desired level. </t>
  </si>
  <si>
    <t xml:space="preserve">To control the in-rush current. </t>
  </si>
  <si>
    <t>12.5 V Section</t>
  </si>
  <si>
    <t>To limit the in-rush current at startup as well as eliminating the overshoot at the output voltage.</t>
  </si>
  <si>
    <t>To form a feedback circuit for the error amplifier.</t>
  </si>
  <si>
    <t xml:space="preserve">To provide the feedback of output voltage. </t>
  </si>
  <si>
    <t xml:space="preserve">To filter the output of the converter. </t>
  </si>
  <si>
    <t xml:space="preserve">Device will keep working normally.
</t>
  </si>
  <si>
    <t xml:space="preserve">IC fails in such a way that output is constantly low.
</t>
  </si>
  <si>
    <t xml:space="preserve">12.5 V rail will be enabled at lower rail voltages. </t>
  </si>
  <si>
    <t xml:space="preserve">To filter noise. </t>
  </si>
  <si>
    <t xml:space="preserve">To control initial capacitor charge current.  </t>
  </si>
  <si>
    <t>To enable/disable the converter.</t>
  </si>
  <si>
    <t>To convert and maintain 5 V rail.</t>
  </si>
  <si>
    <t xml:space="preserve">To filter out the noise from output rail. </t>
  </si>
  <si>
    <t>Resistor timing and external clock.</t>
  </si>
  <si>
    <t xml:space="preserve">To perform the switching operation. </t>
  </si>
  <si>
    <t>Current can be measured by using other MVArs as they are in series. 
MVAr will stay in monitoring mode.
Choosing components with enough FIT rate to fulfill the product life requirements.
Components with higher ratings (current/voltage) are used.</t>
  </si>
  <si>
    <t xml:space="preserve">No immediate effect. 
iiSC will keep working normally. 
Noise may cause slight distortion in input voltage.
</t>
  </si>
  <si>
    <t>Redundant rail for input power. 
Choosing components with enough FIT rate to fulfill the product life requirements.
Components with higher ratings (current/voltage) are used.</t>
  </si>
  <si>
    <t>Affected MVAr will be bypassed. 
Choosing components with enough FIT rate to fulfill the product life requirements.
Components with higher ratings (current/voltage) are used.</t>
  </si>
  <si>
    <t>Choosing components with enough FIT rate to fulfill the product life requirements.</t>
  </si>
  <si>
    <t>To minimize the overshoot.
To keep the system in stable region.</t>
  </si>
  <si>
    <t xml:space="preserve">To filter the input voltage. </t>
  </si>
  <si>
    <t xml:space="preserve">To filter the output voltage. </t>
  </si>
  <si>
    <t xml:space="preserve">To provide soft start biasing value. </t>
  </si>
  <si>
    <t xml:space="preserve">Soft start functionality will be compromised. 
No immediate effect. 
MVAr can be operated in both monitoring and injection mode. 
iiSC will keep working normally. </t>
  </si>
  <si>
    <t>To take inputs from multiple supplies and provide a single feedback.</t>
  </si>
  <si>
    <t>Switching frequency of PMIC will be affected.
Output voltage of  PMIC  will be affected.
No power available for iiSC.
All iiGD boards of respective MVAr will switch to safe state.</t>
  </si>
  <si>
    <t>Respective MVAr will switch to monitoring mode. 
Choosing components with enough FIT rate to fulfill the product life requirements.</t>
  </si>
  <si>
    <t xml:space="preserve">Multiple capacitors are used in at various places.
Choosing components with enough FIT rate to fulfill the product life requirements.
</t>
  </si>
  <si>
    <t xml:space="preserve">[Firmware Team] 
MVAr current can be sensed using other MVAr current as they are in series. </t>
  </si>
  <si>
    <t>Affected MVAr will switch to monitoring mode. 
Choosing components with enough FIT rate to fulfill the product life requirements.</t>
  </si>
  <si>
    <t xml:space="preserve">[Firmware Team]
Firmware based logic can be used to detect this failure. </t>
  </si>
  <si>
    <t>To store charge.</t>
  </si>
  <si>
    <t>3V3 Section</t>
  </si>
  <si>
    <t>-5 V  Section</t>
  </si>
  <si>
    <t>To reduce in_rush current.</t>
  </si>
  <si>
    <t xml:space="preserve">To keep the converter in stable region. </t>
  </si>
  <si>
    <t xml:space="preserve">Affected MVAr will switch to monitoring mode.
Choosing components with enough FIT rate to fulfill the product life requirements.
</t>
  </si>
  <si>
    <t>No immediate effect. 
Buck converter will keep working normally. 
iiGD of respective MVAr will keep working normally.</t>
  </si>
  <si>
    <t xml:space="preserve">No immediate effect. 
Buck converter will keep working normally. </t>
  </si>
  <si>
    <t xml:space="preserve">To limit the input current. </t>
  </si>
  <si>
    <t xml:space="preserve">To provide feedback gain. </t>
  </si>
  <si>
    <t xml:space="preserve">To provide 3V for reference. </t>
  </si>
  <si>
    <t xml:space="preserve">Input power connector. </t>
  </si>
  <si>
    <t xml:space="preserve">System will keep working normally.
</t>
  </si>
  <si>
    <t xml:space="preserve">P2V5 rail will be shorted to ground. 
</t>
  </si>
  <si>
    <t xml:space="preserve">IC fails in such a way that output is constantly high._x000D_
</t>
  </si>
  <si>
    <t xml:space="preserve">IC fails in such a way that output voltages can not be selected. </t>
  </si>
  <si>
    <t xml:space="preserve">To reduce loading effect. </t>
  </si>
  <si>
    <t>To provide the  voltage gain.so voltage threshold can be set.</t>
  </si>
  <si>
    <t xml:space="preserve">[Firmware Team]
Kindly add a check in firmware for the detection 2V5 failure. </t>
  </si>
  <si>
    <t>Buck/Boost regulator are able to handle the current themselves. 
Choosing components with enough FIT rate to fulfill the product life requirements.</t>
  </si>
  <si>
    <t xml:space="preserve">Feedback will be always zero.
Regulator will be become unstable. </t>
  </si>
  <si>
    <t>Affected MVAr will switch to bypass mode. 
Buck/Boost regulator are able to handle the current themselves. 
Choosing components with enough FIT rate to fulfill the product life requirements.</t>
  </si>
  <si>
    <t>Affected MVAr will switch to bypass mode. 
Choosing components with enough FIT rate to fulfill the product life requirements.</t>
  </si>
  <si>
    <t>MOSFET with higher current ratting's are being used.
Affected MVAr will switch to bypass mode. 
Choosing components with enough FIT rate to fulfill the product life requirements.</t>
  </si>
  <si>
    <t>. Affected MVAr will switch to bypass mode. 
Choosing components with enough FIT rate to fulfill the product life requirements.</t>
  </si>
  <si>
    <t xml:space="preserve">
Affected MVAr will switch to bypass mode. 
Choosing components with enough FIT rate to fulfill the product life requirements.</t>
  </si>
  <si>
    <t xml:space="preserve"> Choosing components with enough FIT rate to fulfill the product life requirements.</t>
  </si>
  <si>
    <t>Measurement of MVAr current sensing.</t>
  </si>
  <si>
    <t>Filtering capability will be reduced.
False MVAr current events may be triggered.</t>
  </si>
  <si>
    <t xml:space="preserve">Single ended signal can not be converted into differential signal. 
iiSC will not be able to measure the MVAr current.
</t>
  </si>
  <si>
    <t xml:space="preserve">Resistor fails open.
</t>
  </si>
  <si>
    <t xml:space="preserve">Output of the comparator will be floating when not driven by the comparator.
iiSC will keep working normally.
</t>
  </si>
  <si>
    <t xml:space="preserve">Resistor fails short.
</t>
  </si>
  <si>
    <t xml:space="preserve">Degradation of components.
Bad components batch.
</t>
  </si>
  <si>
    <t>One of the DC Link voltage  sensor connector disengaged on iiSC board.</t>
  </si>
  <si>
    <t xml:space="preserve">Alert to be generated for the user to communicate the unavailability of one surge sensor.
</t>
  </si>
  <si>
    <t xml:space="preserve">Single ended signal can not be converted into differential signal. 
iiSC will not be able to measure the DC link voltage.
</t>
  </si>
  <si>
    <t xml:space="preserve">If device is already in injection mode, it may transit to monitoring mode.
Device may stay in monitoring  mode as long as this issue persists.
</t>
  </si>
  <si>
    <t>To limit the input current.</t>
  </si>
  <si>
    <t>RC Choke signal will not be available</t>
  </si>
  <si>
    <t>sensing will not be accurate.</t>
  </si>
  <si>
    <t xml:space="preserve">RC voltage sensing will not be available.
</t>
  </si>
  <si>
    <t xml:space="preserve">Protection from transients will be reduced.
iiSC will keep working normally until severe transients occurs.
Some of the components may get damaged in case severe transients.
</t>
  </si>
  <si>
    <t xml:space="preserve">Resistor fails-short.
</t>
  </si>
  <si>
    <t xml:space="preserve">Hardware-based fault detection path will be broken.
Affected MVAr will rely on firmware based fault-protection.
Fault protection will be reduced. 
</t>
  </si>
  <si>
    <t xml:space="preserve">Affected MVAr will rely on firmware based fault-protection.
Fault protection will be reduced. </t>
  </si>
  <si>
    <t>Affected MVAr will switch to monitoring mode.  
Choosing components with enough FIT rate to fulfill the product life requirements.</t>
  </si>
  <si>
    <t xml:space="preserve">Capacitor fails-open.
</t>
  </si>
  <si>
    <t>DC Link of other wall (parallel) can be used. 
Affected MVAr will switch to monitoring mode.  
Choosing components with enough FIT rate to fulfill the product life requirements.</t>
  </si>
  <si>
    <t xml:space="preserve">Comparator will be unable to compare the two voltages.
MVAr will rely on firmware based fault-protection.
</t>
  </si>
  <si>
    <t>One of the AC injection voltage  feedback connector disengaged on iiSC board.</t>
  </si>
  <si>
    <t xml:space="preserve">Usage of Over-rated resistors. 
Choosing components with enough FIT rate to fulfill the product life requirements.
</t>
  </si>
  <si>
    <t>AC OV fault will not be detected.</t>
  </si>
  <si>
    <t>Hardware triggering circuit will be available for "AC OV" fault detection.
Choosing components with enough FIT rate to fulfill the product life requirements.</t>
  </si>
  <si>
    <t>Hardware triggering circuit will be available for "AC OV" fault detection.
Affected MVAr will switch to monitoring mode. 
Choosing components with enough FIT rate to fulfill the product life requirements.</t>
  </si>
  <si>
    <t xml:space="preserve">Protection from transients will be reduced._x000D_
_x000D_
iiSC and iiGD communication will keep working normally until severe transits occurs. 
In case of severe transients Affected MVAr will be switched to monitoring mode
</t>
  </si>
  <si>
    <t xml:space="preserve">Usage of Over-rated resistors. 
Affected MVAr will be switched to monitoring mode
</t>
  </si>
  <si>
    <t xml:space="preserve">For telemetry purpose the reading from SV current  sensors and LCS sensors will be used to calculate LCB current. 
Affected MVAr will be switched to monitoring mode. 
</t>
  </si>
  <si>
    <t xml:space="preserve"> 
Choosing components with enough FIT rate to fulfill the product life requirements.</t>
  </si>
  <si>
    <t>Device will keep working normally.
Device may get reset during normal operation.</t>
  </si>
  <si>
    <t>Affected MVAr will switch to monitoring mode.</t>
  </si>
  <si>
    <t xml:space="preserve">If device is already in injection mode, it will transit to monitoring  mode.
</t>
  </si>
  <si>
    <t>MVAr Current</t>
  </si>
  <si>
    <t xml:space="preserve">IC output will always stay low.
SoC failure can't be detected. </t>
  </si>
  <si>
    <t>Permanently high will be set at the input of AND gate.
iiSC will not be able to latch off state at startup.</t>
  </si>
  <si>
    <t>SV104 - 5686</t>
  </si>
  <si>
    <t>SV104 - 5687</t>
  </si>
  <si>
    <t>SV104 - 5688</t>
  </si>
  <si>
    <t>SV104 - 5689</t>
  </si>
  <si>
    <t>SV104 - 5690</t>
  </si>
  <si>
    <t>SV104 - 5691</t>
  </si>
  <si>
    <t>SV104 - 5692</t>
  </si>
  <si>
    <t>SV104 - 5693</t>
  </si>
  <si>
    <t>SV104 - 5694</t>
  </si>
  <si>
    <t>SV104 - 5695</t>
  </si>
  <si>
    <t>SV104 - 5696</t>
  </si>
  <si>
    <t>SV104 - 5697</t>
  </si>
  <si>
    <t>SV104 - 5698</t>
  </si>
  <si>
    <t>SV104 - 5699</t>
  </si>
  <si>
    <t>SV104 - 5704</t>
  </si>
  <si>
    <t>SV104 - 5705</t>
  </si>
  <si>
    <t>SV104 - 5706</t>
  </si>
  <si>
    <t>SV104 - 5707</t>
  </si>
  <si>
    <t>SV104 - 5710</t>
  </si>
  <si>
    <t>SV104 - 5711</t>
  </si>
  <si>
    <t>SV104 - 5712</t>
  </si>
  <si>
    <t>SV104 - 5713</t>
  </si>
  <si>
    <t>SV104 - 5714</t>
  </si>
  <si>
    <t>SV104 - 5715</t>
  </si>
  <si>
    <t>SV104 - 5716</t>
  </si>
  <si>
    <t>SV104 - 5717</t>
  </si>
  <si>
    <t>SV104 - 5718</t>
  </si>
  <si>
    <t>SV104 - 5719</t>
  </si>
  <si>
    <t>SV104 - 5720</t>
  </si>
  <si>
    <t>SV104 - 5721</t>
  </si>
  <si>
    <t>SV104 - 5722</t>
  </si>
  <si>
    <t>SV104 - 5723</t>
  </si>
  <si>
    <t>SV104 - 5724</t>
  </si>
  <si>
    <t>SV104 - 5725</t>
  </si>
  <si>
    <t>SV104 - 5727</t>
  </si>
  <si>
    <t>SV104 - 5728</t>
  </si>
  <si>
    <t>SV104 - 5729</t>
  </si>
  <si>
    <t>SV104 - 5730</t>
  </si>
  <si>
    <t>SV104 - 5732</t>
  </si>
  <si>
    <t>SV104 - 5733</t>
  </si>
  <si>
    <t>SV104 - 5734</t>
  </si>
  <si>
    <t>SV104 - 5735</t>
  </si>
  <si>
    <t>SV104 - 5736</t>
  </si>
  <si>
    <t>SV104 - 5737</t>
  </si>
  <si>
    <t>SV104 - 5738</t>
  </si>
  <si>
    <t>SV104 - 5739</t>
  </si>
  <si>
    <t>SV104 - 5740</t>
  </si>
  <si>
    <t>SV104 - 5741</t>
  </si>
  <si>
    <t>SV104 - 5742</t>
  </si>
  <si>
    <t>SV104 - 5743</t>
  </si>
  <si>
    <t>SV104 - 5744</t>
  </si>
  <si>
    <t>SV104 - 5745</t>
  </si>
  <si>
    <t>SV104 - 5746</t>
  </si>
  <si>
    <t>SV104 - 5747</t>
  </si>
  <si>
    <t>SV104 - 5748</t>
  </si>
  <si>
    <t>SV104 - 5749</t>
  </si>
  <si>
    <t>SV104 - 5750</t>
  </si>
  <si>
    <t>SV104 - 5751</t>
  </si>
  <si>
    <t>SV104 - 5752</t>
  </si>
  <si>
    <t>SV104 - 5753</t>
  </si>
  <si>
    <t>SV104 - 5754</t>
  </si>
  <si>
    <t>SV104 - 5755</t>
  </si>
  <si>
    <t>SV104 - 5756</t>
  </si>
  <si>
    <t>SV104 - 5757</t>
  </si>
  <si>
    <t>SV104 - 5758</t>
  </si>
  <si>
    <t>SV104 - 5759</t>
  </si>
  <si>
    <t>SV104 - 5760</t>
  </si>
  <si>
    <t>SV104 - 5761</t>
  </si>
  <si>
    <t>SV104 - 5762</t>
  </si>
  <si>
    <t>SV104 - 5763</t>
  </si>
  <si>
    <t>SV104 - 5764</t>
  </si>
  <si>
    <t>SV104 - 5765</t>
  </si>
  <si>
    <t>SV104 - 5766</t>
  </si>
  <si>
    <t>SV104 - 5767</t>
  </si>
  <si>
    <t>SV104 - 5768</t>
  </si>
  <si>
    <t>SV104 - 5769</t>
  </si>
  <si>
    <t>SV104 - 5770</t>
  </si>
  <si>
    <t>SV104 - 5771</t>
  </si>
  <si>
    <t>SV104 - 5772</t>
  </si>
  <si>
    <t>SV104 - 5773</t>
  </si>
  <si>
    <t>SV104 - 5774</t>
  </si>
  <si>
    <t>SV104 - 5775</t>
  </si>
  <si>
    <t>SV104 - 5776</t>
  </si>
  <si>
    <t>SV104 - 5777</t>
  </si>
  <si>
    <t>SV104 - 5778</t>
  </si>
  <si>
    <t>SV104 - 5779</t>
  </si>
  <si>
    <t>SV104 - 5780</t>
  </si>
  <si>
    <t>SV104 - 5781</t>
  </si>
  <si>
    <t>SV104 - 5782</t>
  </si>
  <si>
    <t>SV104 - 5783</t>
  </si>
  <si>
    <t>SV104 - 5784</t>
  </si>
  <si>
    <t>SV104 - 5787</t>
  </si>
  <si>
    <t>SV104 - 5788</t>
  </si>
  <si>
    <t>SV104 - 5789</t>
  </si>
  <si>
    <t>SV104 - 5790</t>
  </si>
  <si>
    <t>SV104 - 5791</t>
  </si>
  <si>
    <t>SV104 - 5792</t>
  </si>
  <si>
    <t>SV104 - 5793</t>
  </si>
  <si>
    <t>SV104 - 5794</t>
  </si>
  <si>
    <t>SV104 - 5795</t>
  </si>
  <si>
    <t>SV104 - 5796</t>
  </si>
  <si>
    <t>SV104 - 5797</t>
  </si>
  <si>
    <t>SV104 - 5798</t>
  </si>
  <si>
    <t>SV104 - 5799</t>
  </si>
  <si>
    <t>SV104 - 5800</t>
  </si>
  <si>
    <t>SV104 - 5801</t>
  </si>
  <si>
    <t>SV104 - 5802</t>
  </si>
  <si>
    <t>SV104 - 5803</t>
  </si>
  <si>
    <t>SV104 - 5804</t>
  </si>
  <si>
    <t>SV104 - 5805</t>
  </si>
  <si>
    <t>SV104 - 5806</t>
  </si>
  <si>
    <t>SV104 - 5807</t>
  </si>
  <si>
    <t>SV104 - 5808</t>
  </si>
  <si>
    <t>SV104 - 5809</t>
  </si>
  <si>
    <t>SV104 - 5810</t>
  </si>
  <si>
    <t>SV104 - 5811</t>
  </si>
  <si>
    <t>SV104 - 5812</t>
  </si>
  <si>
    <t>SV104 - 5813</t>
  </si>
  <si>
    <t>SV104 - 5814</t>
  </si>
  <si>
    <t>SV104 - 5815</t>
  </si>
  <si>
    <t>SV104 - 5816</t>
  </si>
  <si>
    <t>SV104 - 5817</t>
  </si>
  <si>
    <t>SV104 - 5818</t>
  </si>
  <si>
    <t>SV104 - 5819</t>
  </si>
  <si>
    <t>SV104 - 5820</t>
  </si>
  <si>
    <t>SV104 - 5821</t>
  </si>
  <si>
    <t>SV104 - 5822</t>
  </si>
  <si>
    <t>SV104 - 5823</t>
  </si>
  <si>
    <t>SV104 - 5824</t>
  </si>
  <si>
    <t>SV104 - 5825</t>
  </si>
  <si>
    <t>SV104 - 5826</t>
  </si>
  <si>
    <t>SV104 - 5827</t>
  </si>
  <si>
    <t>SV104 - 5828</t>
  </si>
  <si>
    <t>SV104 - 5835</t>
  </si>
  <si>
    <t>SV104 - 5836</t>
  </si>
  <si>
    <t>SV104 - 5837</t>
  </si>
  <si>
    <t>SV104 - 5838</t>
  </si>
  <si>
    <t>SV104 - 5839</t>
  </si>
  <si>
    <t>SV104 - 5840</t>
  </si>
  <si>
    <t>SV104 - 5841</t>
  </si>
  <si>
    <t>SV104 - 5842</t>
  </si>
  <si>
    <t>SV104 - 5843</t>
  </si>
  <si>
    <t>SV104 - 5844</t>
  </si>
  <si>
    <t>SV104 - 5845</t>
  </si>
  <si>
    <t>SV104 - 5846</t>
  </si>
  <si>
    <t>SV104 - 5847</t>
  </si>
  <si>
    <t>SV104 - 5848</t>
  </si>
  <si>
    <t>SV104 - 5849</t>
  </si>
  <si>
    <t>SV104 - 5850</t>
  </si>
  <si>
    <t>SV104 - 5851</t>
  </si>
  <si>
    <t>SV104 - 5852</t>
  </si>
  <si>
    <t>SV104 - 5854</t>
  </si>
  <si>
    <t>SV104 - 5855</t>
  </si>
  <si>
    <t>SV104 - 5856</t>
  </si>
  <si>
    <t>SV104 - 5857</t>
  </si>
  <si>
    <t>SV104 - 5858</t>
  </si>
  <si>
    <t>SV104 - 5859</t>
  </si>
  <si>
    <t>SV104 - 5860</t>
  </si>
  <si>
    <t>SV104 - 5861</t>
  </si>
  <si>
    <t>SV104 - 5862</t>
  </si>
  <si>
    <t>SV104 - 5863</t>
  </si>
  <si>
    <t>SV104 - 5865</t>
  </si>
  <si>
    <t>SV104 - 5866</t>
  </si>
  <si>
    <t>SV104 - 5867</t>
  </si>
  <si>
    <t>SV104 - 5868</t>
  </si>
  <si>
    <t>SV104 - 5869</t>
  </si>
  <si>
    <t>SV104 - 5870</t>
  </si>
  <si>
    <t>SV104 - 5871</t>
  </si>
  <si>
    <t>SV104 - 5872</t>
  </si>
  <si>
    <t>SV104 - 5873</t>
  </si>
  <si>
    <t>SV104 - 5878</t>
  </si>
  <si>
    <t>SV104 - 5879</t>
  </si>
  <si>
    <t>SV104 - 5880</t>
  </si>
  <si>
    <t>SV104 - 5881</t>
  </si>
  <si>
    <t>SV104 - 5882</t>
  </si>
  <si>
    <t>SV104 - 5883</t>
  </si>
  <si>
    <t>SV104 - 5884</t>
  </si>
  <si>
    <t>SV104 - 5885</t>
  </si>
  <si>
    <t>SV104 - 5886</t>
  </si>
  <si>
    <t>SV104 - 5887</t>
  </si>
  <si>
    <t>SV104 - 5888</t>
  </si>
  <si>
    <t>SV104 - 5889</t>
  </si>
  <si>
    <t>SV104 - 5890</t>
  </si>
  <si>
    <t>SV104 - 5891</t>
  </si>
  <si>
    <t>SV104 - 5892</t>
  </si>
  <si>
    <t>SV104 - 5893</t>
  </si>
  <si>
    <t>SV104 - 5894</t>
  </si>
  <si>
    <t>SV104 - 5895</t>
  </si>
  <si>
    <t>SV104 - 5896</t>
  </si>
  <si>
    <t>SV104 - 5897</t>
  </si>
  <si>
    <t>SV104 - 5898</t>
  </si>
  <si>
    <t>SV104 - 5903</t>
  </si>
  <si>
    <t>SV104 - 5904</t>
  </si>
  <si>
    <t>SV104 - 5905</t>
  </si>
  <si>
    <t>SV104 - 5906</t>
  </si>
  <si>
    <t>SV104 - 5907</t>
  </si>
  <si>
    <t>SV104 - 5908</t>
  </si>
  <si>
    <t>SV104 - 5922</t>
  </si>
  <si>
    <t>SV104 - 5934</t>
  </si>
  <si>
    <t>SV104 - 5935</t>
  </si>
  <si>
    <t>SV104 - 5936</t>
  </si>
  <si>
    <t>SV104 - 5937</t>
  </si>
  <si>
    <t>SV104 - 5938</t>
  </si>
  <si>
    <t>SV104 - 5939</t>
  </si>
  <si>
    <t>SV104 - 5940</t>
  </si>
  <si>
    <t>SV104 - 5941</t>
  </si>
  <si>
    <t>SV104 - 5942</t>
  </si>
  <si>
    <t>SV104 - 5943</t>
  </si>
  <si>
    <t>SV104 - 5944</t>
  </si>
  <si>
    <t>SV104 - 5945</t>
  </si>
  <si>
    <t>SV104 - 5946</t>
  </si>
  <si>
    <t>SV104 - 5947</t>
  </si>
  <si>
    <t>SV104 - 5948</t>
  </si>
  <si>
    <t>SV104 - 5949</t>
  </si>
  <si>
    <t>SV104 - 5950</t>
  </si>
  <si>
    <t>SV104 - 5951</t>
  </si>
  <si>
    <t>SV104 - 5952</t>
  </si>
  <si>
    <t>SV104 - 5953</t>
  </si>
  <si>
    <t>SV104 - 5954</t>
  </si>
  <si>
    <t>SV104 - 5955</t>
  </si>
  <si>
    <t>SV104 - 5956</t>
  </si>
  <si>
    <t xml:space="preserve">Heating of MOSFET and temperature will rise to more than 120'C. 
Device will not be available with proper voltage from power supply. </t>
  </si>
  <si>
    <t>Output voltage of buck converter will be affected.
All iiGD boards of respective MVAr will switch to off state.</t>
  </si>
  <si>
    <t>24 V rail  will be shorted.
14.7 V rail will not be available.
No power will be available for iiGD.
All iiGD boards will switch to safe state.</t>
  </si>
  <si>
    <t>Regulated voltage will be effected.
14.7 V rail will not be available.
No power available for iiGD.
All iiGD boards will switch to off state.</t>
  </si>
  <si>
    <t>Output voltage of buck converter will be affected.
No power available for iiGD.
All iiGD boards will switch to off state.</t>
  </si>
  <si>
    <t>14.7 V rail will not be available. 
No power available for iiGD.
All iiGD boards will switch to off state.</t>
  </si>
  <si>
    <t>14.7 V Buck Supply - Error Amplifier Circuit.</t>
  </si>
  <si>
    <t xml:space="preserve">Refout pins will be floating
</t>
  </si>
  <si>
    <t xml:space="preserve">Resistor fails-open.
</t>
  </si>
  <si>
    <t xml:space="preserve">No power to the input of the converter.
12.5 V rail will not be generated. 
No external power supply for iiSC and iiGD boards. 
Thermal overheat may cause 5 V rail to shutdown.
Device may not be able to transit to injection mode if thermal overheat occurs on 5 V rail supply,
</t>
  </si>
  <si>
    <t xml:space="preserve">12.5 V IC will not be enabled. 
No power to the input of the converter.
12.5 V rail will not be generated. 
No external power supply for iiSC and iiGD boards. 
Thermal overheat may cause 5 V rail to shutdown.
Device may not be able to transit to injection mode if thermal overheat occurs on 5 V rail supply,
</t>
  </si>
  <si>
    <t>LED will not light-up.
No immediate effect will be observed.</t>
  </si>
  <si>
    <t>Over-current will eventually cause LED to fail-open.
LED will not light-up.
No immediate effect will be observed.</t>
  </si>
  <si>
    <t>Over-current will eventually cause resistor to fail-open.
LED will not light-up.
No immediate effect will be observed.</t>
  </si>
  <si>
    <t>Regulated voltage will be effected.
5 V rail will not be available.
No power available for iiSC.
All iiGD boards will switch to safe state.</t>
  </si>
  <si>
    <t xml:space="preserve">Output voltage of buck converter will be affected.
No power available for iiSC.
All iiGD boards will switch to safe state.
</t>
  </si>
  <si>
    <t>Buck converter will be disabled.
5 V rail will not be available.
No power available for iiSC.
All iiGD boards will switch to safe state.</t>
  </si>
  <si>
    <t xml:space="preserve">Signals will not be available for sensing DC Link voltage.
iiSC will not be able to measure one of the DC link voltage. 
</t>
  </si>
  <si>
    <t>Voltage sense path will be broken.
iiSC will not be able to measure AC injection voltage. 
iiSC will not be able to detect AC overvoltage faults.
AC OV fault will not be detected.</t>
  </si>
  <si>
    <t xml:space="preserve">Voltage sensing will not be available.
iiSC will not be able to measure AC injected voltage. 
AC OV fault will not be detected.
</t>
  </si>
  <si>
    <t xml:space="preserve">Single ended signal can not be converted into differential signal. 
iiSC will not be able to measure the AC injection voltage.
iiSC will not be able detect "AC OV" fault through firmware. 
Fault protection will be reduced. 
</t>
  </si>
  <si>
    <t>Output of the comparator will be floating when not driven by the comparator.
iiSC will keep working normally.</t>
  </si>
  <si>
    <t xml:space="preserve">Signals will not be available for Controlling LCB 
iiSC will not be able to Control\monitor LCB.
iiSC will detect pump failure and switch to fault mode. 
</t>
  </si>
  <si>
    <t xml:space="preserve">Sudden change in current will affect the power side of receiver. 
iiSC will keep working normally. 
</t>
  </si>
  <si>
    <t>Signals will not be available for sensing voltages and currents.
System will lose redundancy of surge detection path.</t>
  </si>
  <si>
    <t>A lesser value as feedback to the buck regulator.
The output might be higher than required. 
Downstream circuitry will be damaged due to high voltage.</t>
  </si>
  <si>
    <t>3V3 regulator - Feedback resistor, pull-down (R279).</t>
  </si>
  <si>
    <t>Internal supply shift threshold will be changed to 12.5 V</t>
  </si>
  <si>
    <t xml:space="preserve">Internal supply shift threshold will be changed to 0 V and shifting functionality will be disabled.
</t>
  </si>
  <si>
    <t xml:space="preserve">Feedback will not be accurate. 
3v3 rail will not be accurate. </t>
  </si>
  <si>
    <t xml:space="preserve">Feedback to the buck regulator will be grounded.
The output might be higher than required or the regulator will stop the output. 
</t>
  </si>
  <si>
    <t>To control the switching of negative half cycle.</t>
  </si>
  <si>
    <t>14.7 V Buck Supply - Regulator Feedback, pull-up resistor (R534).</t>
  </si>
  <si>
    <t>14.7 V Buck Supply  - On-board LED Indication (D59).</t>
  </si>
  <si>
    <t>SV104 - 7149</t>
  </si>
  <si>
    <t>SV104 - 7150</t>
  </si>
  <si>
    <t>SV104 - 7151</t>
  </si>
  <si>
    <t>SV104 - 7152</t>
  </si>
  <si>
    <t>SV104 - 7153</t>
  </si>
  <si>
    <t>SV104 - 7154</t>
  </si>
  <si>
    <t>SV104 - 7155</t>
  </si>
  <si>
    <t>SV104 - 7156</t>
  </si>
  <si>
    <t>SV104 - 7157</t>
  </si>
  <si>
    <t>SV104 - 7158</t>
  </si>
  <si>
    <t>SV104 - 7159</t>
  </si>
  <si>
    <t>SV104 - 7160</t>
  </si>
  <si>
    <t>SV104 - 7161</t>
  </si>
  <si>
    <t>SV104 - 7162</t>
  </si>
  <si>
    <t>SV104 - 7163</t>
  </si>
  <si>
    <t>SV104 - 7168</t>
  </si>
  <si>
    <t>SV104 - 7169</t>
  </si>
  <si>
    <t>SV104 - 7170</t>
  </si>
  <si>
    <t>SV104 - 7171</t>
  </si>
  <si>
    <t>SV104 - 7172</t>
  </si>
  <si>
    <t>SV104 - 7173</t>
  </si>
  <si>
    <t>SV104 - 7174</t>
  </si>
  <si>
    <t>SV104 - 7175</t>
  </si>
  <si>
    <t>SV104 - 7176</t>
  </si>
  <si>
    <t>SV104 - 7177</t>
  </si>
  <si>
    <t>SV104 - 7178</t>
  </si>
  <si>
    <t>SV104 - 7179</t>
  </si>
  <si>
    <t>SV104 - 7180</t>
  </si>
  <si>
    <t>SV104 - 7181</t>
  </si>
  <si>
    <t>SV104 - 7182</t>
  </si>
  <si>
    <t>SV104 - 7183</t>
  </si>
  <si>
    <t>SV104 - 7212</t>
  </si>
  <si>
    <t>SV104 - 7213</t>
  </si>
  <si>
    <t>SV104 - 7214</t>
  </si>
  <si>
    <t>SV104 - 7215</t>
  </si>
  <si>
    <t>SV104 - 7216</t>
  </si>
  <si>
    <t>SV104 - 7217</t>
  </si>
  <si>
    <t>SV104 - 7218</t>
  </si>
  <si>
    <t>SV104 - 7219</t>
  </si>
  <si>
    <t>SV104 - 7220</t>
  </si>
  <si>
    <t>SV104 - 7221</t>
  </si>
  <si>
    <t>SV104 - 7222</t>
  </si>
  <si>
    <t>SV104 - 7223</t>
  </si>
  <si>
    <t>SV104 - 7224</t>
  </si>
  <si>
    <t>SV104 - 7225</t>
  </si>
  <si>
    <t>SV104 - 7226</t>
  </si>
  <si>
    <t>SV104 - 7227</t>
  </si>
  <si>
    <t>SV104 - 7228</t>
  </si>
  <si>
    <t>SV104 - 7229</t>
  </si>
  <si>
    <t>SV104 - 7230</t>
  </si>
  <si>
    <t>SV104 - 7231</t>
  </si>
  <si>
    <t>SV104 - 7232</t>
  </si>
  <si>
    <t>SV104 - 7233</t>
  </si>
  <si>
    <t>SV104 - 7234</t>
  </si>
  <si>
    <t>SV104 - 7235</t>
  </si>
  <si>
    <t>SV104 - 7236</t>
  </si>
  <si>
    <t>SV104 - 7237</t>
  </si>
  <si>
    <t>SV104 - 7238</t>
  </si>
  <si>
    <t>SV104 - 7239</t>
  </si>
  <si>
    <t>SV104 - 7240</t>
  </si>
  <si>
    <t>SV104 - 7241</t>
  </si>
  <si>
    <t>SV104 - 7252</t>
  </si>
  <si>
    <t>SV104 - 7254</t>
  </si>
  <si>
    <t>SV104 - 7255</t>
  </si>
  <si>
    <t>SV104 - 7256</t>
  </si>
  <si>
    <t>SV104 - 7257</t>
  </si>
  <si>
    <t>SV104 - 7258</t>
  </si>
  <si>
    <t>SV104 - 7259</t>
  </si>
  <si>
    <t>SV104 - 7260</t>
  </si>
  <si>
    <t>SV104 - 7261</t>
  </si>
  <si>
    <t>SV104 - 7262</t>
  </si>
  <si>
    <t>SV104 - 7263</t>
  </si>
  <si>
    <t>SV104 - 7264</t>
  </si>
  <si>
    <t>SV104 - 7265</t>
  </si>
  <si>
    <t>SV104 - 7266</t>
  </si>
  <si>
    <t>SV104 - 7267</t>
  </si>
  <si>
    <t>SV104 - 7268</t>
  </si>
  <si>
    <t>SV104 - 7269</t>
  </si>
  <si>
    <t>SV104 - 7270</t>
  </si>
  <si>
    <t>SV104 - 7271</t>
  </si>
  <si>
    <t>SV104 - 7272</t>
  </si>
  <si>
    <t>SV104 - 7273</t>
  </si>
  <si>
    <t>SV104 - 7274</t>
  </si>
  <si>
    <t>SV104 - 7275</t>
  </si>
  <si>
    <t>SV104 - 7276</t>
  </si>
  <si>
    <t>SV104 - 7277</t>
  </si>
  <si>
    <t>SV104 - 7278</t>
  </si>
  <si>
    <t>SV104 - 7279</t>
  </si>
  <si>
    <t>SV104 - 7280</t>
  </si>
  <si>
    <t>SV104 - 7281</t>
  </si>
  <si>
    <t>SV104 - 7282</t>
  </si>
  <si>
    <t>SV104 - 7283</t>
  </si>
  <si>
    <t>SV104 - 7284</t>
  </si>
  <si>
    <t>SV104 - 7285</t>
  </si>
  <si>
    <t>SV104 - 7286</t>
  </si>
  <si>
    <t>SV104 - 7287</t>
  </si>
  <si>
    <t>SV104 - 7288</t>
  </si>
  <si>
    <t>SV104 - 7289</t>
  </si>
  <si>
    <t>SV104 - 7290</t>
  </si>
  <si>
    <t>SV104 - 7307</t>
  </si>
  <si>
    <t>Device will keep working normally until severe transients occur.</t>
  </si>
  <si>
    <t xml:space="preserve">Device will keep working normally with reduced injection capability.
</t>
  </si>
  <si>
    <t xml:space="preserve">System will keep working normally with reduced injection capability.
</t>
  </si>
  <si>
    <r>
      <t>System will keep working normally.</t>
    </r>
    <r>
      <rPr>
        <sz val="10"/>
        <color theme="3" tint="0.39997558519241921"/>
        <rFont val="Arial"/>
        <family val="2"/>
      </rPr>
      <t xml:space="preserve">
</t>
    </r>
  </si>
  <si>
    <t>SV104 - 8895</t>
  </si>
  <si>
    <t>SV104 - 8896</t>
  </si>
  <si>
    <t>SV104 - 8897</t>
  </si>
  <si>
    <t>SV104 - 8898</t>
  </si>
  <si>
    <t>SV104 - 8899</t>
  </si>
  <si>
    <t>SV104 - 8900</t>
  </si>
  <si>
    <t>SV104 - 8901</t>
  </si>
  <si>
    <t>SV104 - 8902</t>
  </si>
  <si>
    <t>SV104 - 8907</t>
  </si>
  <si>
    <t>SV104 - 8908</t>
  </si>
  <si>
    <t>SV104 - 8909</t>
  </si>
  <si>
    <t>SV104 - 8910</t>
  </si>
  <si>
    <t>SV104 - 8911</t>
  </si>
  <si>
    <t>SV104 - 8912</t>
  </si>
  <si>
    <t>SV104 - 8913</t>
  </si>
  <si>
    <t>SV104 - 8914</t>
  </si>
  <si>
    <t xml:space="preserve">To perform logical and  operation.
</t>
  </si>
  <si>
    <t xml:space="preserve">"Affected MVAr will be bypassed by using CLB as long as the issue persist.   
Device will keep working normally with reduced injection capability. "
</t>
  </si>
  <si>
    <t>System will keep working with reduced injection capability.</t>
  </si>
  <si>
    <t>Choosing components with enough FIT rate to fulfil the product life requirements.</t>
  </si>
  <si>
    <t xml:space="preserve">One of the two IC fails in such a way that output is always low.
</t>
  </si>
  <si>
    <t xml:space="preserve">Affected IGBT of respective MVAr will switch to Off state.
</t>
  </si>
  <si>
    <t>SoC will be in control normally and this path will be selected in case of SoC failure.
Choosing components with enough FIT rate to fulfil the product life requirements.</t>
  </si>
  <si>
    <t>For protection against floating output of gate.</t>
  </si>
  <si>
    <t xml:space="preserve">One of the four Resistors fail-open.
</t>
  </si>
  <si>
    <t xml:space="preserve">PWM might transfer floating value to the IGBTs.
Protection will be compromised.
</t>
  </si>
  <si>
    <t xml:space="preserve">One of the four Resistor fails-short.
</t>
  </si>
  <si>
    <t>Affected MVAr will keep working normally if SoC is good.</t>
  </si>
  <si>
    <t>Usage of over-rated components.
Choosing components with enough FIT rate to fulfil the product life requirements.</t>
  </si>
  <si>
    <t xml:space="preserve">IC fails in such a way that output is always low.
</t>
  </si>
  <si>
    <t xml:space="preserve">If SoC will not be available then safe state will be activated.
</t>
  </si>
  <si>
    <t xml:space="preserve">Affected MVAr will keep working normally if SoC is good.
If SoC is not good, affected MVAr will not switch to safe state.
</t>
  </si>
  <si>
    <t xml:space="preserve">To perform logical or  operation.
</t>
  </si>
  <si>
    <t>Control will always be with SoC.
Last state will be latched.</t>
  </si>
  <si>
    <t>Safe State will be activated permanently.
OV protection will not be available.</t>
  </si>
  <si>
    <t xml:space="preserve">Affected MVAr will be bypassed by using CLB as long as the issue persist.   </t>
  </si>
  <si>
    <t>To activate dead time.</t>
  </si>
  <si>
    <t>Reset time of IGBTs will be undefined.
Affected IGBTs of respective MVAr will remain in Off state.</t>
  </si>
  <si>
    <t>Reset time of IGBTs will be reduced.
Affected IGBTs firing of respective MVAr might overlap.</t>
  </si>
  <si>
    <t>IC selection fails when PWM was selected.</t>
  </si>
  <si>
    <t>System will keep working normally.</t>
  </si>
  <si>
    <t xml:space="preserve">Usage of over-rated components.
Choosing components with enough FIT rate to fulfil the product life requirements.
</t>
  </si>
  <si>
    <t>IC selection fails when Safe State was selected.</t>
  </si>
  <si>
    <t xml:space="preserve">IC fails in such a way that output is always low._x000D_
</t>
  </si>
  <si>
    <t xml:space="preserve">Affected IGBT of respective MVAr will switch to monitoring mode.
</t>
  </si>
  <si>
    <t xml:space="preserve">Affected MVAr will keep working normally until a gate fault occurs.
Occurred gate fault will not be cleared.
</t>
  </si>
  <si>
    <t xml:space="preserve">Device will keep working normally until a gate fault occurs.
</t>
  </si>
  <si>
    <t>CLB will have no effect</t>
  </si>
  <si>
    <t>CLB Close Command will be generated by Firmware of iiSC board</t>
  </si>
  <si>
    <t>SV104 - 8942</t>
  </si>
  <si>
    <t>SV104 - 8943</t>
  </si>
  <si>
    <t>SV104 - 8944</t>
  </si>
  <si>
    <t>SV104 - 8945</t>
  </si>
  <si>
    <t>SV104 - 8946</t>
  </si>
  <si>
    <t>SV104 - 8947</t>
  </si>
  <si>
    <t>SV104 - 8948</t>
  </si>
  <si>
    <t>SV104 - 8949</t>
  </si>
  <si>
    <t>SV104 - 8950</t>
  </si>
  <si>
    <t>SV104 - 8951</t>
  </si>
  <si>
    <t>SV104 - 8952</t>
  </si>
  <si>
    <t>SV104 - 8953</t>
  </si>
  <si>
    <t>SV104 - 8954</t>
  </si>
  <si>
    <t>SV104 - 8955</t>
  </si>
  <si>
    <t>SV104 - 8956</t>
  </si>
  <si>
    <t>SV104 - 8957</t>
  </si>
  <si>
    <t>SV104 - 8958</t>
  </si>
  <si>
    <t>SV104 - 8959</t>
  </si>
  <si>
    <t xml:space="preserve">Affected MVAr will be bypassed by using CLB as long as the issue persist.
Device will keep working normally with reduced injection capability.
</t>
  </si>
  <si>
    <t xml:space="preserve">Device will keep working normally.
Input power redundancy on of the MVAr will be lost. </t>
  </si>
  <si>
    <t>To Suppress the in-rush current.</t>
  </si>
  <si>
    <t xml:space="preserve">Components with higher ratings are used to avoid failure. </t>
  </si>
  <si>
    <t xml:space="preserve">Noise filtration will be reduced. 
No immediate effect. 
Buck converter will keep working normally. </t>
  </si>
  <si>
    <t xml:space="preserve">System will switch to monitoring mode. 
Components with higher ratings are used to avoid failure. </t>
  </si>
  <si>
    <t xml:space="preserve">Load current measurement will not be available. 
Load current can't be detected. </t>
  </si>
  <si>
    <t xml:space="preserve">No immediate effect. 
Device will keep working normally. </t>
  </si>
  <si>
    <t xml:space="preserve">input form firmware team is required. </t>
  </si>
  <si>
    <t xml:space="preserve">Load current measurement will not be accurate. </t>
  </si>
  <si>
    <t xml:space="preserve">Oscillation frequency will be disturb.
5V output will not be available. </t>
  </si>
  <si>
    <t xml:space="preserve">RES Pin will be connected to ground. 
Latch off current limit mode will be configured.
5V output will not be available. 
Buck boost converter keep restarting. </t>
  </si>
  <si>
    <t xml:space="preserve">Buck boost circuitry will not work.
5V supply will not be available. </t>
  </si>
  <si>
    <t>Components with higher ratings are used to avoid failure.</t>
  </si>
  <si>
    <t>RS485 communication will remain disabled. 
iiSC can not communicate with iiGD and UPSB</t>
  </si>
  <si>
    <t>Enable control will be disabled.</t>
  </si>
  <si>
    <t xml:space="preserve">No immediate effect. </t>
  </si>
  <si>
    <t xml:space="preserve">3v3 will be applied at EN pin of the regulator. 
No immediate effect. 
</t>
  </si>
  <si>
    <t xml:space="preserve">Over current._x000D_
_x000D_
Thermal stress_x000D_
_x000D_
Corrosion/bad internal solder joints._x000D_
</t>
  </si>
  <si>
    <t xml:space="preserve">To suppress in_rush current. </t>
  </si>
  <si>
    <t xml:space="preserve">To provide the feedback to buck regulator. </t>
  </si>
  <si>
    <t xml:space="preserve">To stabilize the output current. </t>
  </si>
  <si>
    <t xml:space="preserve">P2V5 sensing will be affected.
5V will be sensed all the  time. </t>
  </si>
  <si>
    <t xml:space="preserve">To suppress the in-rush current. </t>
  </si>
  <si>
    <t>12.5 V rail will not be available. 
No external power supply for iiSC and iiGD boards. 
Thermal overheat may cause 5 V rail to shutdown.</t>
  </si>
  <si>
    <t xml:space="preserve">No feedback will be available. 
12.5 V rail will not be available. </t>
  </si>
  <si>
    <t>Regulator pin may get damaged. 
12.5 V rail will not be available. 
Thermal overheat may cause 5 V rail to shutdown.</t>
  </si>
  <si>
    <t xml:space="preserve">No power will be available to PWM generator IC.
No PWM will be available for AC supply full bridge circuit.
Output power will not be available for iiGD. </t>
  </si>
  <si>
    <t xml:space="preserve">No input will be available to PWM generator IC.
PWM IC output will be affected.
No/wrong PWM will be available for AC supply full bridge circuit.
Output power will not be available for iiGD. </t>
  </si>
  <si>
    <t xml:space="preserve">Over-current will eventually cause resistor to fail-open.
Duty cycle for  PWM generator IC will be affected.
PWM IC output will be affected.
No/wrong PWM will be available for AC supply full bridge circuit.
Output power will not be available for iiGD. </t>
  </si>
  <si>
    <t xml:space="preserve">Frequency of PWM will be affected.
PWM IC output will be affected.
No/wrong PWM will be available for AC supply full bridge circuit.
Output power will not be available for iiGD. </t>
  </si>
  <si>
    <t xml:space="preserve">PWM IC output will not be available.
No PWM will be available for AC supply full bridge circuit.
Output power will not be available for iiGD. </t>
  </si>
  <si>
    <t xml:space="preserve">No PWM will be available for AC supply half bridge circuit.
Output power will not be available for iiGD. </t>
  </si>
  <si>
    <t xml:space="preserve">Gate driver IC output path will be broken.
No PWM will be available for AC supply half bridge circuit.
Output power will not be available for iiGD. </t>
  </si>
  <si>
    <t xml:space="preserve">Half bridge functionality will be disturbed.
AC output will be disturbed.
Output power will not be available for iiGD. </t>
  </si>
  <si>
    <t>Feedback will be grounded.
The output might be higher than required or the regulator will stop the output. 
Output power will not be available for iiGD.</t>
  </si>
  <si>
    <t xml:space="preserve">Output of regulator will be same as input.
Higher voltage to downstream circuitry.
Output power will not be available for iiGD. 
Downstream circuitry of iiGD driver board will be damaged.
Affected converter will lose injection capability.
</t>
  </si>
  <si>
    <t>14.7 V Buck Supply - Regulator Feedback, pull-down resistor (R535).</t>
  </si>
  <si>
    <t xml:space="preserve">Regulator IC functionality will be compromised.
14.7 V AC supply path will be broken.
Output power will not be available for iiGD. 
</t>
  </si>
  <si>
    <t xml:space="preserve">Over-current will eventually cause resistor to fail-open.
Regulator IC functionality will be compromised.
14.7 V AC supply path will be broken.
Output power will not be available for iiGD. </t>
  </si>
  <si>
    <t xml:space="preserve">Over-current will eventually cause capacitor to fail-open.
Regulator IC functionality will be compromised.
14.7 V AC supply path will be broken.
Output power will not be available for iiGD. 
</t>
  </si>
  <si>
    <t xml:space="preserve">No DC Link voltage will be available for measurement. </t>
  </si>
  <si>
    <t>[Firmware Team]
Currently there is no decision on the basis of RC Choke.</t>
  </si>
  <si>
    <t>No immediate effect. 
iiSC will keep working normally.</t>
  </si>
  <si>
    <t>One of the capacitors fails-open.</t>
  </si>
  <si>
    <t>Ripples and noise may pass to PWM IC input.
No significant effect will be observed due to presence of another capacitor.</t>
  </si>
  <si>
    <t>Controls the output of PWM generator IC.</t>
  </si>
  <si>
    <t xml:space="preserve">No PWM will be available for AC supply half bridge circuit. 
                                                                                                                            Gate Driver IC output will be affected. 
Output power will not be available for iiGD. </t>
  </si>
  <si>
    <t xml:space="preserve">No immediate effect. 
Gate driver IC will keep working.
Output power will be available for iiGD. </t>
  </si>
  <si>
    <t xml:space="preserve">No immediate effect. 
PWM generator IC will keep working.
Output power will be available for iiGD. </t>
  </si>
  <si>
    <t xml:space="preserve">No immediate effect. 
Gate driver IC output will be available.
Output power will be available for iiGD. </t>
  </si>
  <si>
    <t xml:space="preserve">Both gate and source will be grounded.
MOSFET life will be compromised, eventually causing its failure.
As a result, half bridge functionality will be disturbed.
AC output will be disturbed.
Output power will not be available for iiGD. </t>
  </si>
  <si>
    <t>iiGD - AC Power Supply - PWM Generator IC.
(U54)</t>
  </si>
  <si>
    <t>iiGD - AC Power Supply - PWM Generator IC - VCC Side Inductor.
(L21)</t>
  </si>
  <si>
    <t>iiGD - AC Power Supply - PWM Generator IC - VCC Side Capacitors.
(C297, C346)</t>
  </si>
  <si>
    <t>iiGD - AC Power Supply - PWM Generator IC - First Channel Inverted Input Resistor.
(R473)</t>
  </si>
  <si>
    <t>iiGD - AC Power Supply - PWM Generator IC - Second Channel Inverted Input Resistor.
(R477)</t>
  </si>
  <si>
    <t>iiGD - AC Power Supply - PWM Generator IC - Deadtime Control Pin - High Side Resistor.
(R483)</t>
  </si>
  <si>
    <t>iiGD - AC Power Supply - PWM Generator IC - Deadtime Control Pin - Low Side Resistor.
(R490)</t>
  </si>
  <si>
    <t>iiGD - AC Power Supply - PWM Generator IC - PWM Frequency Controlling Capacitor.
(C430)</t>
  </si>
  <si>
    <t>iiGD - AC Power Supply - PWM Generator IC - PWM Frequency Controlling Resistor.
(R486)</t>
  </si>
  <si>
    <t>iiGD - AC Power Supply - PWM Generator IC - PWM Output Control Resistor.
(R484)</t>
  </si>
  <si>
    <t>Other capacitors will be present for noise protection.
No immediate effect will be observed.</t>
  </si>
  <si>
    <t>Over-current will eventually cause capacitor to fail-open.
Other capacitors will be present for noise protection.
No immediate effect will be observed.</t>
  </si>
  <si>
    <t>14.7 V Buck Supply - Regulator Output Side Capacitors.
(C281,C282, C286-C292, C504)</t>
  </si>
  <si>
    <t>5 V enable P channel MOSFET
(Q21)</t>
  </si>
  <si>
    <t>To control (enable/disable) the RS232 communication through N channel MOSFET.</t>
  </si>
  <si>
    <t>Common mode choke.
(L8, L29)</t>
  </si>
  <si>
    <t>Winding of common mode choke of supply from HV_ISO board fails-short.</t>
  </si>
  <si>
    <t>Winding of common mode choke of supply from UPSB board fails-short.</t>
  </si>
  <si>
    <t xml:space="preserve">Device will keep working normally with reduced injection capability as long as power from HV_ISO is available.
</t>
  </si>
  <si>
    <t>Input capacitor for  HV-ISO Rail fails short.</t>
  </si>
  <si>
    <t>Input capacitor for UPSB Rail fails short.</t>
  </si>
  <si>
    <t>UPSB rail will be shorted.
No redundant power will be available for iiSC in injection mode.</t>
  </si>
  <si>
    <t xml:space="preserve">Power will be available to iiSC.
No immediate effect at iiSC, but it will lose redundant input power supply. </t>
  </si>
  <si>
    <t>To provide less dropout path
 to supplies.</t>
  </si>
  <si>
    <t>No redundant power will be available for iiSC in injection mode.</t>
  </si>
  <si>
    <t>iiSC will keep working normally.</t>
  </si>
  <si>
    <t xml:space="preserve">Diode  fails-open.
</t>
  </si>
  <si>
    <t>RS485 communication will remain disabled. 
iiSC can not communicate with iiGD.</t>
  </si>
  <si>
    <t>Enable control will be disabled.
Communication supply will always be enabled.</t>
  </si>
  <si>
    <t>Supplies current to charge the high-side NMOS gate.</t>
  </si>
  <si>
    <t>Gate current won't be available to high side NMOS.
No power available for iiSC.
All iiGD boards will switch to safe state.</t>
  </si>
  <si>
    <t>Gate current won't be available to high  side NMOS.
No power available for iiSC.
All iiGD boards will switch to safe state.</t>
  </si>
  <si>
    <t xml:space="preserve">One of the two capacitors fails-open.
</t>
  </si>
  <si>
    <t xml:space="preserve">One of the two capacitors fails-short.
</t>
  </si>
  <si>
    <t xml:space="preserve">One of the capacitors fails-open.
</t>
  </si>
  <si>
    <t xml:space="preserve">One of the capacitors fails-short.
</t>
  </si>
  <si>
    <t xml:space="preserve">No immediate effect.
 </t>
  </si>
  <si>
    <t xml:space="preserve">1.5V will be available at rail of 0.75V rail.
Regulator IC might get damaged due high voltage on it. 
</t>
  </si>
  <si>
    <t xml:space="preserve">Reference voltage at the IC REFIN pin will be low.
Regulator IC might get damaged due high voltage on it. 
</t>
  </si>
  <si>
    <t>To limit current at enable pin.</t>
  </si>
  <si>
    <t xml:space="preserve">Capacitor fails-short.
</t>
  </si>
  <si>
    <t>RES Pin will be connected to ground. 
Hiccup mode will be disabled. 
Cycle-by-cycle current limiting mode will be enabled.</t>
  </si>
  <si>
    <t>Provides biasing to MOSFET gate.</t>
  </si>
  <si>
    <t xml:space="preserve">3V3 regulator compensation network resistor. </t>
  </si>
  <si>
    <t>To provide power conversion.</t>
  </si>
  <si>
    <t>3V3 regulator power stage inductor.
(L20)</t>
  </si>
  <si>
    <t>Buffer</t>
  </si>
  <si>
    <t>To provide gain of 2 to 2.048V input.</t>
  </si>
  <si>
    <t xml:space="preserve">P2V5 rail will not be available. 
Isolated communication will be affected.
iiSC temperature and humidity can not be measured. 
iiSC HS ADC I/O interface will be not work.
</t>
  </si>
  <si>
    <t xml:space="preserve">Noise filtration will be reduced. 
</t>
  </si>
  <si>
    <t xml:space="preserve">PV25 will not be available.
iiSC temperature and humidity can not be measured. 
iiSC HS ADC I/O interface will be not work </t>
  </si>
  <si>
    <t>P2V5 will not be available. 
5V will be shorted to ground.
iiSC temperature and humidity can not be measured. 
iiSC HS ADC I/O interface will be not work</t>
  </si>
  <si>
    <t>One of the inductors fails-open.
Redundant inductor will be present.</t>
  </si>
  <si>
    <t>To filter the output voltage</t>
  </si>
  <si>
    <t xml:space="preserve">Resistors fails-short.
</t>
  </si>
  <si>
    <t>RAIL_1_VOL sensing will be grounded.
iiSC won't be able to detect the rail 1 voltage.
Low voltage cant be detected.</t>
  </si>
  <si>
    <t>RAIL_1_VOL sensing voltage will affected.</t>
  </si>
  <si>
    <t xml:space="preserve">MUX may be affected.
iiSC won't be able to detect the rail 1 voltage.
</t>
  </si>
  <si>
    <t>Sense_RAIL_VOL voltage will be grounded.</t>
  </si>
  <si>
    <t xml:space="preserve">SENSE_P2V5 resistor voltage divider network high side resistor.
(R405)
</t>
  </si>
  <si>
    <t xml:space="preserve">P2V5 will be grounded.
P2V5 can not be sensed. </t>
  </si>
  <si>
    <t xml:space="preserve">P22V8 will be grounded.
P22V8 can not be sensed. </t>
  </si>
  <si>
    <t xml:space="preserve">P22V8 sensing will be affected.
MUX will be affected at 22.8V. </t>
  </si>
  <si>
    <t xml:space="preserve">PV5 will be grounded.
PV5 can not be sensed. </t>
  </si>
  <si>
    <t xml:space="preserve">PV5 sensing will be affected.
5V will be sensed all the  time. </t>
  </si>
  <si>
    <t xml:space="preserve">P2V5 sensing will be affected.
2.5V will be sensed all the  time. </t>
  </si>
  <si>
    <t xml:space="preserve">SENSE_C_3V3 resistor voltage divider network low side resistor.
(R341)
</t>
  </si>
  <si>
    <t xml:space="preserve">SENSE_C_3V3 resistor voltage divider network high side resistor.
(R317)
</t>
  </si>
  <si>
    <t>Enable resistor high side.
(R550)</t>
  </si>
  <si>
    <t>Enable resistor low side.
(R551)</t>
  </si>
  <si>
    <t>12.5 V IC will be always enabled. 
Disable control of IC will be lost.</t>
  </si>
  <si>
    <t>Capacitor between boot and PH pin.
(C509)</t>
  </si>
  <si>
    <t>CLK resistor.
(R532)</t>
  </si>
  <si>
    <t>Soft start capacitor. 
(C543)</t>
  </si>
  <si>
    <t>Compensation network resistor. 
(R531)</t>
  </si>
  <si>
    <t>Compensation network capacitor.
(C542,C544)</t>
  </si>
  <si>
    <t>Output side inductor. 
(L33)</t>
  </si>
  <si>
    <t>Diode between PH pin and ground. 
(D64)</t>
  </si>
  <si>
    <t xml:space="preserve">Resistor between RT pin and ground.
(R466) </t>
  </si>
  <si>
    <t xml:space="preserve">Resistor for the Ramp selection.
(R526) </t>
  </si>
  <si>
    <t xml:space="preserve">Capacitor for the ramp selection network.
(C508) </t>
  </si>
  <si>
    <t>Compensation  network resistor.
(R464)</t>
  </si>
  <si>
    <t>Buck regulator IC will be in shutdown mood.
No power available for iiGD.
All iiGD boards will switch to off state.</t>
  </si>
  <si>
    <t>Maximum limit for UVLO pin will be exceeded i.e. 15V.
Buck regulator IC will stop working.
No power available for iiGD.
All iiGD boards will switch to off state.</t>
  </si>
  <si>
    <t>To enable the regulator.</t>
  </si>
  <si>
    <t>To provide loop compensation.</t>
  </si>
  <si>
    <t>To supply the current to charge the high-side NMOS gate.</t>
  </si>
  <si>
    <t>One of the two capacitors fails-short.</t>
  </si>
  <si>
    <t>Regulated voltage will be affected.
No power available for iiGD.
All iiGD boards will switch to off state.</t>
  </si>
  <si>
    <t>One of the two capacitors fails-open.</t>
  </si>
  <si>
    <t>No immediate effect. 
Second capacitor will be present for bootstrapping.
iiSC will keep working normally.</t>
  </si>
  <si>
    <t>One of the capacitors fails-short.</t>
  </si>
  <si>
    <t xml:space="preserve">No immediate effect.
Device will keep working normally.
</t>
  </si>
  <si>
    <t>Filtering capability will be reduced.</t>
  </si>
  <si>
    <t xml:space="preserve">One of the resistors fails-open.
</t>
  </si>
  <si>
    <t xml:space="preserve">One of the resistors fails-short.
</t>
  </si>
  <si>
    <r>
      <t>No immediate effect.
Device will keep working normally as long as current is sensed accurately.</t>
    </r>
    <r>
      <rPr>
        <sz val="10"/>
        <color theme="3" tint="0.39997558519241921"/>
        <rFont val="Arial"/>
        <family val="2"/>
      </rPr>
      <t xml:space="preserve">
</t>
    </r>
  </si>
  <si>
    <t xml:space="preserve">Comparator will be unable to compare the two voltages.
Hardware based fault protection will be activated permanently.
System will rely on firmware based fault-protection.
</t>
  </si>
  <si>
    <t>To provide comparator hysteresis.</t>
  </si>
  <si>
    <t>Instrumentation amplifier
(U2)</t>
  </si>
  <si>
    <t>To convert the differential signal to single-ended signal.</t>
  </si>
  <si>
    <t xml:space="preserve">To provide feedback. </t>
  </si>
  <si>
    <t xml:space="preserve">Noise filtration will be affected.
iiSC will keep working normally.
</t>
  </si>
  <si>
    <t xml:space="preserve">Hardware-based fault detection path would be broken.
iiSC would never trigger "DC Link OV"  event.
</t>
  </si>
  <si>
    <t xml:space="preserve">Hardware-based fault detection won't be possible.
iiSC would never trigger "DC Link OV"  event.
</t>
  </si>
  <si>
    <t>Comparator IC output pull up resistor.
(R4)</t>
  </si>
  <si>
    <t xml:space="preserve">Hardware based fault protection will be compromised.
Supply will be short circuited when DC link voltages go above threshold.
System will rely on firmware based fault-protection.
</t>
  </si>
  <si>
    <t>To convert the single-ended signal to differential signal.</t>
  </si>
  <si>
    <t xml:space="preserve">Capacitor fails open.
</t>
  </si>
  <si>
    <t xml:space="preserve">Capacitor fails short.
</t>
  </si>
  <si>
    <t xml:space="preserve">Filtration will be reduced.
</t>
  </si>
  <si>
    <t>DC Link Voltage sensing.</t>
  </si>
  <si>
    <t>AC  Injection voltage sensing.</t>
  </si>
  <si>
    <t xml:space="preserve">Diode fails-short.
</t>
  </si>
  <si>
    <t>To clamp the voltage between
+5V and -5V.</t>
  </si>
  <si>
    <t>No immediate effect.
Protection will be reduced.</t>
  </si>
  <si>
    <t>No immediate effect.
Device will keep working normally until severe transients occur.</t>
  </si>
  <si>
    <t>No immediate effect.
Device will keep working normally.</t>
  </si>
  <si>
    <t xml:space="preserve">In accurate gain will be adjusted.
iiSC will measure false AC injected voltage. 
</t>
  </si>
  <si>
    <t xml:space="preserve">Harness/connector failure. </t>
  </si>
  <si>
    <t>One of the connectors fails in such a way that output is always high.</t>
  </si>
  <si>
    <t>One of the connectors fails in such a way that output is always low.</t>
  </si>
  <si>
    <t xml:space="preserve">iiSC can not communicate with corresponding iiGD.
iiSC can not switch to injection mode. </t>
  </si>
  <si>
    <t>One of the diodes fails-open.</t>
  </si>
  <si>
    <t>DC Current Sensors</t>
  </si>
  <si>
    <t xml:space="preserve">To convert differential signal to signal-ended signal. </t>
  </si>
  <si>
    <t xml:space="preserve">ACCT output won't be available to iiSC board for sensing.
iiSC will not be able to sense MVAr current.
</t>
  </si>
  <si>
    <t xml:space="preserve">TVS diode fails-open. </t>
  </si>
  <si>
    <t xml:space="preserve">TVS diode fails-short. </t>
  </si>
  <si>
    <t>iiSC will not be able to sense MVAr current.</t>
  </si>
  <si>
    <t>Path to HS ADC would be broken.
iiSC will not be able to measure the MVAr current.</t>
  </si>
  <si>
    <t>Noise may be detected at ADC input.</t>
  </si>
  <si>
    <t>DC Link 1 Voltage</t>
  </si>
  <si>
    <t>DC Link 2 Voltage</t>
  </si>
  <si>
    <t xml:space="preserve">No immediate effect.
"Affected MVAr will keep working normally with a risk of IGBT firing overlap."
</t>
  </si>
  <si>
    <t>Affected MVAr will keep working normally, until a safe state is required.  
No immediate effect.</t>
  </si>
  <si>
    <t>Output side filter capacitors.
(C510,C511,C512)</t>
  </si>
  <si>
    <t>Supply from HV_ISO board will be available.</t>
  </si>
  <si>
    <t xml:space="preserve">One of the two resistors fails-short.
</t>
  </si>
  <si>
    <t>IC fails in such a way that output remains low.</t>
  </si>
  <si>
    <t>IC fails in such a way that output remains high.</t>
  </si>
  <si>
    <t>iiSC cannot detect power supply fail of gate driver.
Gate power supply failure protection will be reduced.</t>
  </si>
  <si>
    <t>Rx U132 will be disabled.
iiSC will not be able to detect gate driver PS fail.</t>
  </si>
  <si>
    <t>Rx U129 will be disabled.
iiSC will not be able to detect gate driver PS fail.</t>
  </si>
  <si>
    <t>Rx U127 will be disabled.
iiSC will not be able to detect gate fault of IGBTs.</t>
  </si>
  <si>
    <t>Tx U8 will remain enabled.</t>
  </si>
  <si>
    <t>Resistor fails-short</t>
  </si>
  <si>
    <t>Tx U8 will be disabled.
iiSC won't be able to transmit ON/OFF signals to fan1.</t>
  </si>
  <si>
    <t xml:space="preserve">Feedback from fan1. </t>
  </si>
  <si>
    <t xml:space="preserve">Feedback from fan2. </t>
  </si>
  <si>
    <t>One of the resistors fails open.</t>
  </si>
  <si>
    <t>One of the resistors fails short.</t>
  </si>
  <si>
    <t>To keep the Tx pins to known state.</t>
  </si>
  <si>
    <t>Corresponding pin will be floating.</t>
  </si>
  <si>
    <t>To receive feedback from fan1.</t>
  </si>
  <si>
    <t xml:space="preserve">iiSC won't be able to receive correct feedback.
</t>
  </si>
  <si>
    <t>To enable the U138 IC.</t>
  </si>
  <si>
    <t>To keep the pin at known state.</t>
  </si>
  <si>
    <t>Feedback pin of fan 1 will be floating.</t>
  </si>
  <si>
    <t>To receive feedback from fan2.</t>
  </si>
  <si>
    <t>iiSC won't be able to get correct feedback..</t>
  </si>
  <si>
    <t>iiSC won't be able to communicate with fans through that corresponding pin.</t>
  </si>
  <si>
    <t xml:space="preserve">iiSC will always read power failure.
</t>
  </si>
  <si>
    <t>To enable the U139 IC.</t>
  </si>
  <si>
    <t xml:space="preserve">Power good feedback pin will be floating.
</t>
  </si>
  <si>
    <t xml:space="preserve">Feedback pin of fan 2 will be floating.
</t>
  </si>
  <si>
    <t xml:space="preserve">iiSC will always consider power of fans is good even if it is not good.
</t>
  </si>
  <si>
    <t xml:space="preserve">Protection from transients will be reduced.
iiSC will keep working normally until severe transits occurs. 
In case of severe transients feedback signals will be affected.
</t>
  </si>
  <si>
    <t>Tx U144_2 will be disabled.
iiSC won't be able to transmit PWM to fan2.</t>
  </si>
  <si>
    <t>Tx U144_2 will remain enabled.</t>
  </si>
  <si>
    <t>To enable the U107_2 IC.</t>
  </si>
  <si>
    <t>To enable the U144_2 IC.</t>
  </si>
  <si>
    <t>To enable the U143_2 IC.</t>
  </si>
  <si>
    <t>To enable the U8_2 IC.</t>
  </si>
  <si>
    <t>To enable the U140_2 IC.</t>
  </si>
  <si>
    <t>Tx U140_2 will be disabled.
iiSC won't be able to transmit ON/OFF signals to fan2.</t>
  </si>
  <si>
    <t>Tx U140_2 will remain enabled.</t>
  </si>
  <si>
    <t>Tx U143_2 will be disabled.
iiSC won't be able to transmit PWM to fan1.</t>
  </si>
  <si>
    <t>Tx U143_2 will remain enabled.</t>
  </si>
  <si>
    <t>Rx U107_2 will remain enabled.</t>
  </si>
  <si>
    <t>LCB fans - input side diodes array.
(D80_2,D43_2)</t>
  </si>
  <si>
    <t>To enable the U8_1 IC.</t>
  </si>
  <si>
    <t>Tx U8_1 will remain enabled.</t>
  </si>
  <si>
    <t>To enable the U140_1 IC.</t>
  </si>
  <si>
    <t>Tx U140_1 will remain enabled.</t>
  </si>
  <si>
    <t>To enable the U143_1 IC.</t>
  </si>
  <si>
    <t>Tx U143_1 will remain enabled.</t>
  </si>
  <si>
    <t>Tx U143_1 will be disabled.
iiSC won't be able to transmit PWM to pump1.</t>
  </si>
  <si>
    <t>To enable the U144_1 IC.</t>
  </si>
  <si>
    <t>Tx U144_1 will be disabled.
iiSC won't be able to transmit PWM to pump2.</t>
  </si>
  <si>
    <t>Tx U144_1 will remain enabled.</t>
  </si>
  <si>
    <t xml:space="preserve">Feedback from pumps. </t>
  </si>
  <si>
    <t xml:space="preserve">Feedback from pump2. </t>
  </si>
  <si>
    <t xml:space="preserve">Feedback from pump1. </t>
  </si>
  <si>
    <t>To receive feedback from pump1.</t>
  </si>
  <si>
    <t>To enable the U107_1 IC.</t>
  </si>
  <si>
    <t>Rx U107_1 will remain enabled.</t>
  </si>
  <si>
    <t>Feedback pin of pump1 will be floating.</t>
  </si>
  <si>
    <t>To receive feedback from pump2.</t>
  </si>
  <si>
    <t xml:space="preserve">Feedback pin of pump2 will be floating.
</t>
  </si>
  <si>
    <t>To enable the U139_1 IC.</t>
  </si>
  <si>
    <t>To enable the  A3 &amp; A4 pins of  U12_1, U12_2, U12_3, U12_4 IC.</t>
  </si>
  <si>
    <t>To enable the A1 &amp; A2 pins of U12_1, U12_2, U12_3, U12_4 IC.</t>
  </si>
  <si>
    <t>To enable the A1 &amp; A2 pins of U55_1, U55_2, U55_3, U55_4 IC.</t>
  </si>
  <si>
    <t>To enable the  A3 &amp; A4 pins of  U55_1, U55_2, U55_3, U55_4 IC.</t>
  </si>
  <si>
    <t>To enable the U127_1,U127_2,U127_3,U127_4 IC.</t>
  </si>
  <si>
    <t>To enable the IC U129_1,U129_2,U129_3,U129_4.</t>
  </si>
  <si>
    <t>To enable the IC U132_1,U132_2,U132_3,U132_4.</t>
  </si>
  <si>
    <t>To enable the  IC U133_1,U133_2,U133_3,U133_4.</t>
  </si>
  <si>
    <t>Rx U138_2 - Active high enable pin resistor. 
(R183_2)</t>
  </si>
  <si>
    <t>Device will keep working normally until temperature of PCBA rises above safe threshold.</t>
  </si>
  <si>
    <t>One of the signals will not be available for controlling the fans of PCBA</t>
  </si>
  <si>
    <t xml:space="preserve">IC will remain enabled.
</t>
  </si>
  <si>
    <t xml:space="preserve">No immediate effect. 
iiSC will keep working normally. 
Noise may cause slight distortion in signal.
</t>
  </si>
  <si>
    <t xml:space="preserve">3.3V Rail voltage will be shorted to ground. 
There will be no supply for CLB, Safe state, eMMC interfaces. </t>
  </si>
  <si>
    <t>iiSC Board - CLB Board RS485 Interface</t>
  </si>
  <si>
    <t xml:space="preserve">Fan will remain always ON. 
iiSC will not be able to Control fan. 
</t>
  </si>
  <si>
    <t xml:space="preserve">Fan will remain always OFF. 
iiSC will not be able to Control fan. 
</t>
  </si>
  <si>
    <t xml:space="preserve">System will keep working normally. 
When CLB open command will be generated the system Injection capability will be reduced.
</t>
  </si>
  <si>
    <t xml:space="preserve">Device will keep working normally until the CLB open command is generated </t>
  </si>
  <si>
    <t xml:space="preserve">Signal will always remain high. 
iiSC will not be able to send open command to CLB. 
</t>
  </si>
  <si>
    <t xml:space="preserve">Device will keep working normally until the CLB close command is generated </t>
  </si>
  <si>
    <t xml:space="preserve">System will keep working normally. 
When CLB close command will be generated the system Injection capability will be reduced.
</t>
  </si>
  <si>
    <t xml:space="preserve">Signal will always remain high. 
</t>
  </si>
  <si>
    <t xml:space="preserve">Signal will always remain high. 
</t>
  </si>
  <si>
    <t>iiSC won't be able to communicate with CLB through that corresponding pin.</t>
  </si>
  <si>
    <t>To enable the U19 IC.</t>
  </si>
  <si>
    <t>Tx U19 will be disabled.
iiSC won't be able to transmit OPEN signals to CLB.</t>
  </si>
  <si>
    <t>Tx U19 - Active high enable pin resistor. 
(R104)</t>
  </si>
  <si>
    <t>To enable the U108 IC.</t>
  </si>
  <si>
    <t>Tx U19 will remain enabled.</t>
  </si>
  <si>
    <t>Tx U108 will be disabled.
iiSC won't be able to transmit Close signals to CLB</t>
  </si>
  <si>
    <t>Tx U145 - Active high enable pin resistor. 
(R669)</t>
  </si>
  <si>
    <t>To enable the U145 IC.</t>
  </si>
  <si>
    <t>To enable the U146 IC.</t>
  </si>
  <si>
    <t xml:space="preserve">Tx U146 will be disabled.
</t>
  </si>
  <si>
    <t>Tx U146 will remain enabled.</t>
  </si>
  <si>
    <t>To receive "Mechanical Switch Status" from CLB.</t>
  </si>
  <si>
    <t>To receive "Card Healthy Status" from CLB.</t>
  </si>
  <si>
    <t>iiSC won't be able to receive correct feedback.</t>
  </si>
  <si>
    <t>To enable the U135 IC.</t>
  </si>
  <si>
    <t>Rx U135 will remain enabled.</t>
  </si>
  <si>
    <t>Rx U136 will remain enabled.</t>
  </si>
  <si>
    <t>Rx U137 will remain enabled.</t>
  </si>
  <si>
    <t>To enable the U136 IC.</t>
  </si>
  <si>
    <t>To enable the U137 IC.</t>
  </si>
  <si>
    <t>Feedback pin of CLB will be floating.</t>
  </si>
  <si>
    <t>CLB - RS485 interface IC noise filter capacitor.
(C604, C605, C606)</t>
  </si>
  <si>
    <t>CLB RS485 - output side diodes array.
(D11)</t>
  </si>
  <si>
    <t>CLB RS485 - output side diodes array.
(D12)</t>
  </si>
  <si>
    <t>Noise filtration will be affected.
Feedback signal may get distorted due to noise.
iiSC may not be able to read feedback signal because of noise.</t>
  </si>
  <si>
    <t xml:space="preserve">Noise filtration will be affected.
Feedback signal may get distorted due to noise.
</t>
  </si>
  <si>
    <t>To bias the bus voltage to a known state.</t>
  </si>
  <si>
    <t>Diode fails-short to ground.</t>
  </si>
  <si>
    <t>Diode fails-short to Vcc.</t>
  </si>
  <si>
    <t xml:space="preserve">iiSC will not be able to Control fan. 
</t>
  </si>
  <si>
    <t xml:space="preserve">iiSC will not be able to Control fan. </t>
  </si>
  <si>
    <t xml:space="preserve">Protection from transients will be reduced.
iiSC will keep working normally until severe transits occurs. 
In case of severe transients transmitting signals will be affected.
</t>
  </si>
  <si>
    <t>Device will keep working normally.</t>
  </si>
  <si>
    <t>The corresponding pin will be floating</t>
  </si>
  <si>
    <t>Usage of over-rated components. 
Choosing components with enough FIT rate to fulfil the product life requirements.</t>
  </si>
  <si>
    <t>The respective IC will be disabled</t>
  </si>
  <si>
    <t xml:space="preserve">Affected MVAr will declare fault since it cannot open/close CLB.
Device will keep working normally with reduced injection capability.
</t>
  </si>
  <si>
    <t xml:space="preserve">Rail Voltage ORing </t>
  </si>
  <si>
    <t>ORing IC for HV-ISO Rail failure.</t>
  </si>
  <si>
    <t>ORing IC for UPSB Rail failure.</t>
  </si>
  <si>
    <t>ORing FET on HV-ISO Rail fails open.</t>
  </si>
  <si>
    <t>ORing FET on UPSB Rail fails open.</t>
  </si>
  <si>
    <t>ORing IC biasing resistor on HV-ISO Rail fails open.</t>
  </si>
  <si>
    <t>ORing IC biasing resistor FET on UPSB Rail fails open.</t>
  </si>
  <si>
    <t xml:space="preserve">Input will be shorted to ground. No supply output.
There will be no supply for the respective iiSC. 
</t>
  </si>
  <si>
    <t xml:space="preserve">To keep the IC in Hick up mode so that in case current limit is reached output voltage should be reduced to zero for short duration. </t>
  </si>
  <si>
    <t xml:space="preserve">RES pin will be floating.
Buck boost IC will not be able to operate. 
5V supply will not be available.  </t>
  </si>
  <si>
    <t xml:space="preserve">12.5 V IC will get damaged. 
12.5 V rail will not be available. 
No external power supply for iiSC and iiGD boards. 
Thermal overheat may cause 5 V rail to shutdown.
MVAr may not be able to transit to injection mode if thermal overheat occurs on 5 V rail supply,
</t>
  </si>
  <si>
    <t xml:space="preserve">To limit the in-rush current for the charging of parasitic capacitor. </t>
  </si>
  <si>
    <t>Buck converter IC will not work.
5V supply will not be available.</t>
  </si>
  <si>
    <t xml:space="preserve">12.5 V IC will not be enabled. 
No power to the input of the converter.
12.5 V rail will not be generated. 
No external power supply for iiSC and iiGD boards. 
VCC to 5V IC won't be available.
SoC power supplies won't be generated.
</t>
  </si>
  <si>
    <t xml:space="preserve">12.5 V IC will not work. 
No power to the input of the converter.
12.5 V rail will not be generated. 
No external power supply for iiSC and iiGD boards. 
VCC to 5V IC won't be available.
SoC power supplies won't be generated.
</t>
  </si>
  <si>
    <t xml:space="preserve">12.5 V IC will not work.
No power to the input of the converter.
12.5 V rail will not be generated. 
No external power supply for iiSC and iiGD boards. 
VCC to 5V IC won't be available.
SoC power supplies won't be generated.
</t>
  </si>
  <si>
    <t>12.5 V rail will not be available. 
No external power supply for iiSC and iiGD boards. 
Thermal overheat may cause 5 V rail to shutdown.
VCC to 5V IC won't be available.
SoC power supplies won't be generated.</t>
  </si>
  <si>
    <t>JTAG can not be used to program the board in factory before deployment.
iiSC will be able to perform its functionality and can be programmed via OTA.</t>
  </si>
  <si>
    <t xml:space="preserve">JTAG can be used to program the iiSC board. _x000D_
_x000D_
iiSC will be able to perform its functionality. </t>
  </si>
  <si>
    <t xml:space="preserve">JTAG can be used to program the iiSC board. 
Protection against transients will be reduced._x000D_
_x000D_
iiSC will be able to perform its functionality. </t>
  </si>
  <si>
    <t>Ground loop will be broken.
Ground of other supply will be available.</t>
  </si>
  <si>
    <t xml:space="preserve">Ho pin will be shorted to the gate of the MOSFET. </t>
  </si>
  <si>
    <t xml:space="preserve">To keep the Gate of high side MOSFET to a known state. </t>
  </si>
  <si>
    <t xml:space="preserve">Gate of high side MOSFET may get floating and MOSFET can be damaged. </t>
  </si>
  <si>
    <t xml:space="preserve">To keep the of MOSFET to  known state. </t>
  </si>
  <si>
    <t>Resistor at the gate of the high side MOSFET. 
(R472)</t>
  </si>
  <si>
    <t xml:space="preserve">MOSFET fails-open.
</t>
  </si>
  <si>
    <t xml:space="preserve">MOSFET fails-short between source and drain.
</t>
  </si>
  <si>
    <t xml:space="preserve">Noise filtration will be affected.
iiSC will measure AC injected voltage accurately. 
</t>
  </si>
  <si>
    <t>To transmit ON/OFF signal for pump2.</t>
  </si>
  <si>
    <t>To transmit PWM for pump1.</t>
  </si>
  <si>
    <t>To transmit PWM for pump2.</t>
  </si>
  <si>
    <t>Rx U138_1 will remain enabled.
iiSC won't be able to  get feedback from pump2.</t>
  </si>
  <si>
    <t>iiSC won't be able to get correct feedback.
iiSC won't be able to  get feedback from pump2.</t>
  </si>
  <si>
    <t>Rx U139_1 will be disabled.
iiSC won't be able to  get power good feedback.</t>
  </si>
  <si>
    <t>Rx U139_1 will remain enabled.
iiSC won't be able to  get power good feedback.</t>
  </si>
  <si>
    <t>iiSC won't be able to get correct feedback.
iiSC won't be able to  get feedback from fan2.</t>
  </si>
  <si>
    <t>To transmit ON/OFF signal for fan1.</t>
  </si>
  <si>
    <t>To transmit ON/OFF signal for fan2.</t>
  </si>
  <si>
    <t>To transmit PWM for fan1.</t>
  </si>
  <si>
    <t>To transmit PWM for fan2.</t>
  </si>
  <si>
    <t>Rx U107_2 will be disabled.
iiSC won't be able to  get feedback from fan1.</t>
  </si>
  <si>
    <t>Resistor fails-short.
iiSC won't be able to  get feedback from fan1.</t>
  </si>
  <si>
    <t>Rx U138_2 will be disabled.
iiSC won't be able to  get feedback from fan2.</t>
  </si>
  <si>
    <t>Rx U138_2 will remain enabled.
iiSC won't be able to  get feedback from fan2.</t>
  </si>
  <si>
    <t>Rx U138-2 Output side pull up resistor.
(R1148_2)</t>
  </si>
  <si>
    <t>Rx U142_1- Output side pull up resistor.
(R108_2)</t>
  </si>
  <si>
    <t>Device will keep working normally until temperature of PCBA rises above safe threshold.
When temperature rises above safe threshold level the iiSC Firmware may block injection</t>
  </si>
  <si>
    <t xml:space="preserve">System will keep working normally until PCBA temperature is below safe threshold.
</t>
  </si>
  <si>
    <t xml:space="preserve">One of the connector failure. </t>
  </si>
  <si>
    <t xml:space="preserve">U12 IC's A1&amp; A2 pins will be disabled.
iiSC won't be able to transmit PWM to iiGD board.
iiSC can not switch to injection mode. </t>
  </si>
  <si>
    <t xml:space="preserve">iiSC will sense continuous gate fault.
iiSC cannot switch to injection mode.
</t>
  </si>
  <si>
    <t xml:space="preserve">iiSC will sense continuous gate driver power supply fail.
iiSC cannot switch to injection mode.
</t>
  </si>
  <si>
    <t>To transmit Open command to CLB.</t>
  </si>
  <si>
    <t>To transmit Close command CLB.</t>
  </si>
  <si>
    <t>To transmit Heartbeat to CLB.</t>
  </si>
  <si>
    <t>Rx U136 will be disabled.
iiSC won't be able to  get Health Status from CLB.</t>
  </si>
  <si>
    <t>Rx U137 will be disabled.
iiSC won't be able to  get status from CLB.</t>
  </si>
  <si>
    <t>SV104-1764</t>
  </si>
  <si>
    <t>SV104-9818</t>
  </si>
  <si>
    <t>SV104-9819</t>
  </si>
  <si>
    <t>SV104-9820</t>
  </si>
  <si>
    <t>SV104-9821</t>
  </si>
  <si>
    <t>SV104-9822</t>
  </si>
  <si>
    <t>SV104-9823</t>
  </si>
  <si>
    <t>SV104-9824</t>
  </si>
  <si>
    <t>SV104-9825</t>
  </si>
  <si>
    <t>SV104-9826</t>
  </si>
  <si>
    <t>SV104-9827</t>
  </si>
  <si>
    <t>SV104-9828</t>
  </si>
  <si>
    <t>SV104-9829</t>
  </si>
  <si>
    <t>SV104-9830</t>
  </si>
  <si>
    <t>SV104-9831</t>
  </si>
  <si>
    <t>SV104-9832</t>
  </si>
  <si>
    <t>SV104-9833</t>
  </si>
  <si>
    <t>SV104-9834</t>
  </si>
  <si>
    <t>SV104-9835</t>
  </si>
  <si>
    <t>SV104-9836</t>
  </si>
  <si>
    <t>SV104-9837</t>
  </si>
  <si>
    <t>SV104-9838</t>
  </si>
  <si>
    <t>SV104-9839</t>
  </si>
  <si>
    <t>SV104-9840</t>
  </si>
  <si>
    <t>SV104-9841</t>
  </si>
  <si>
    <t>SV104-9843</t>
  </si>
  <si>
    <t>SV104-9844</t>
  </si>
  <si>
    <t>SV104-9845</t>
  </si>
  <si>
    <t>SV104-9846</t>
  </si>
  <si>
    <t>SV104-9855</t>
  </si>
  <si>
    <t>SV104-9856</t>
  </si>
  <si>
    <t>SV104-9857</t>
  </si>
  <si>
    <t>SV104-9858</t>
  </si>
  <si>
    <t>SV104-9859</t>
  </si>
  <si>
    <t>SV104-9860</t>
  </si>
  <si>
    <t>SV104-9861</t>
  </si>
  <si>
    <t>SV104-9862</t>
  </si>
  <si>
    <t>SV104-9863</t>
  </si>
  <si>
    <t>SV104-9864</t>
  </si>
  <si>
    <t>SV104-9865</t>
  </si>
  <si>
    <t>SV104-9866</t>
  </si>
  <si>
    <t>SV104-9867</t>
  </si>
  <si>
    <t>SV104-9868</t>
  </si>
  <si>
    <t>SV104-9869</t>
  </si>
  <si>
    <t>SV104-9870</t>
  </si>
  <si>
    <t>SV104-9871</t>
  </si>
  <si>
    <t>SV104-9872</t>
  </si>
  <si>
    <t>SV104-9873</t>
  </si>
  <si>
    <t>SV104-9874</t>
  </si>
  <si>
    <t>SV104-9875</t>
  </si>
  <si>
    <t>SV104-9876</t>
  </si>
  <si>
    <t>SV104-9877</t>
  </si>
  <si>
    <t>SV104-9878</t>
  </si>
  <si>
    <t>SV104-9879</t>
  </si>
  <si>
    <t>SV104-9880</t>
  </si>
  <si>
    <t>SV104-9881</t>
  </si>
  <si>
    <t>SV104-9882</t>
  </si>
  <si>
    <t>SV104-9883</t>
  </si>
  <si>
    <t>SV104-9884</t>
  </si>
  <si>
    <t>SV104-9885</t>
  </si>
  <si>
    <t>SV104-9886</t>
  </si>
  <si>
    <t>SV104-9887</t>
  </si>
  <si>
    <t>SV104-9888</t>
  </si>
  <si>
    <t>SV104-9889</t>
  </si>
  <si>
    <t>SV104-9890</t>
  </si>
  <si>
    <t>SV104-9891</t>
  </si>
  <si>
    <t>SV104-9892</t>
  </si>
  <si>
    <t>SV104-9893</t>
  </si>
  <si>
    <t>SV104-9894</t>
  </si>
  <si>
    <t>SV104-9895</t>
  </si>
  <si>
    <t>SV104-9896</t>
  </si>
  <si>
    <t>SV104-9897</t>
  </si>
  <si>
    <t>SV104-9898</t>
  </si>
  <si>
    <t>SV104-9899</t>
  </si>
  <si>
    <t>SV104-9900</t>
  </si>
  <si>
    <t>SV104-9901</t>
  </si>
  <si>
    <t>SV104-9902</t>
  </si>
  <si>
    <t>SV104-9903</t>
  </si>
  <si>
    <t>SV104-9904</t>
  </si>
  <si>
    <t>SV104-9905</t>
  </si>
  <si>
    <t>SV104-9906</t>
  </si>
  <si>
    <t>SV104-9907</t>
  </si>
  <si>
    <t>SV104-9908</t>
  </si>
  <si>
    <t>SV104-9909</t>
  </si>
  <si>
    <t>SV104-9910</t>
  </si>
  <si>
    <t>SV104-9911</t>
  </si>
  <si>
    <t>SV104-9913</t>
  </si>
  <si>
    <t>SV104-9914</t>
  </si>
  <si>
    <t>SV104-9915</t>
  </si>
  <si>
    <t>SV104-9916</t>
  </si>
  <si>
    <t>SV104-9917</t>
  </si>
  <si>
    <t>SV104-9918</t>
  </si>
  <si>
    <t>SV104-9919</t>
  </si>
  <si>
    <t>SV104-9920</t>
  </si>
  <si>
    <t>SV104-9921</t>
  </si>
  <si>
    <t>SV104-9922</t>
  </si>
  <si>
    <t>SV104-9923</t>
  </si>
  <si>
    <t>SV104-9924</t>
  </si>
  <si>
    <t>SV104-9925</t>
  </si>
  <si>
    <t>SV104-9926</t>
  </si>
  <si>
    <t>SV104-9927</t>
  </si>
  <si>
    <t>SV104-9928</t>
  </si>
  <si>
    <t>SV104-9929</t>
  </si>
  <si>
    <t>SV104-9930</t>
  </si>
  <si>
    <t>SV104-9931</t>
  </si>
  <si>
    <t>SV104-9932</t>
  </si>
  <si>
    <t>SV104-9933</t>
  </si>
  <si>
    <t>SV104-9934</t>
  </si>
  <si>
    <t>SV104-9935</t>
  </si>
  <si>
    <t>SV104-9936</t>
  </si>
  <si>
    <t>SV104-9937</t>
  </si>
  <si>
    <t>SV104-9938</t>
  </si>
  <si>
    <t>SV104-9939</t>
  </si>
  <si>
    <t>SV104-9940</t>
  </si>
  <si>
    <t>SV104-9941</t>
  </si>
  <si>
    <t>SV104-9942</t>
  </si>
  <si>
    <t>SV104-9943</t>
  </si>
  <si>
    <t>SV104-9944</t>
  </si>
  <si>
    <t>SV104-9945</t>
  </si>
  <si>
    <t>SV104-9946</t>
  </si>
  <si>
    <t>SV104-9947</t>
  </si>
  <si>
    <t>SV104-9948</t>
  </si>
  <si>
    <t>SV104-9949</t>
  </si>
  <si>
    <t>SV104-9950</t>
  </si>
  <si>
    <t>SV104-9951</t>
  </si>
  <si>
    <t>SV104-9952</t>
  </si>
  <si>
    <t>SV104-9953</t>
  </si>
  <si>
    <t>SV104-9954</t>
  </si>
  <si>
    <t>SV104-9955</t>
  </si>
  <si>
    <t>SV104-9956</t>
  </si>
  <si>
    <t>SV104-9957</t>
  </si>
  <si>
    <t>SV104-9958</t>
  </si>
  <si>
    <t>SV104-9959</t>
  </si>
  <si>
    <t>SV104-9960</t>
  </si>
  <si>
    <t>SV104-9961</t>
  </si>
  <si>
    <t>SV104-9962</t>
  </si>
  <si>
    <t>SV104-9963</t>
  </si>
  <si>
    <t>SV104-9964</t>
  </si>
  <si>
    <t>SV104-9965</t>
  </si>
  <si>
    <t>SV104-9966</t>
  </si>
  <si>
    <t>SV104-9967</t>
  </si>
  <si>
    <t>SV104-9968</t>
  </si>
  <si>
    <t>SV104-9969</t>
  </si>
  <si>
    <t>SV104-9970</t>
  </si>
  <si>
    <t>SV104-9971</t>
  </si>
  <si>
    <t>SV104-9972</t>
  </si>
  <si>
    <t>SV104-9973</t>
  </si>
  <si>
    <t>SV104-9974</t>
  </si>
  <si>
    <t>SV104-9975</t>
  </si>
  <si>
    <t>SV104-9976</t>
  </si>
  <si>
    <t>SV104-9977</t>
  </si>
  <si>
    <t>SV104-9978</t>
  </si>
  <si>
    <t>SV104-9979</t>
  </si>
  <si>
    <t>SV104-9980</t>
  </si>
  <si>
    <t>SV104-9981</t>
  </si>
  <si>
    <t>SV104-9982</t>
  </si>
  <si>
    <t>SV104-9983</t>
  </si>
  <si>
    <t>SV104-9984</t>
  </si>
  <si>
    <t>SV104-9985</t>
  </si>
  <si>
    <t>SV104-9986</t>
  </si>
  <si>
    <t>SV104-9987</t>
  </si>
  <si>
    <t>SV104-9988</t>
  </si>
  <si>
    <t>SV104-9989</t>
  </si>
  <si>
    <t>SV104-9990</t>
  </si>
  <si>
    <t>SV104-9991</t>
  </si>
  <si>
    <t>SV104-9992</t>
  </si>
  <si>
    <t>SV104-9993</t>
  </si>
  <si>
    <t>SV104-9994</t>
  </si>
  <si>
    <t>SV104-9995</t>
  </si>
  <si>
    <t>SV104-9996</t>
  </si>
  <si>
    <t>SV104-9997</t>
  </si>
  <si>
    <t>SV104-9998</t>
  </si>
  <si>
    <t>SV104-9999</t>
  </si>
  <si>
    <t>SV104-10000</t>
  </si>
  <si>
    <t>SV104-10001</t>
  </si>
  <si>
    <t>SV104-10002</t>
  </si>
  <si>
    <t>SV104-10003</t>
  </si>
  <si>
    <t>SV104-10004</t>
  </si>
  <si>
    <t>SV104-10005</t>
  </si>
  <si>
    <t>SV104-10006</t>
  </si>
  <si>
    <t>SV104-10007</t>
  </si>
  <si>
    <t>SV104-10008</t>
  </si>
  <si>
    <t>SV104-10009</t>
  </si>
  <si>
    <t>Heartbeat of iiSC board to CLB board will stop.</t>
  </si>
  <si>
    <t>CLB will have no effect.</t>
  </si>
  <si>
    <t>CLB will have no effect as long as SoC is good</t>
  </si>
  <si>
    <t xml:space="preserve">CLB will have no effect as long as SoC is good.
If SoC is not good and DC link voltage &gt; 70V, CLB will be auto-closed.
</t>
  </si>
  <si>
    <t>Potential Effect on CLB State</t>
  </si>
  <si>
    <t>PS19 QPI</t>
  </si>
  <si>
    <t>PS19 Technical Experts</t>
  </si>
  <si>
    <t>Smart Wires Reviewer</t>
  </si>
  <si>
    <t>Austin</t>
  </si>
  <si>
    <t>Initial draft based on Rev1 schematic.</t>
  </si>
  <si>
    <t>Updated FMECA based on the Rev3 schematic done by PS19 QPI team.</t>
  </si>
  <si>
    <t>Updated FMECA based on the Rev1 schematic done by PS19 QPI team.</t>
  </si>
  <si>
    <t>Reviewed and updated by PS19 Hardware team for the changes done based on the Rev3 schematic</t>
  </si>
  <si>
    <t>Updated the FMECA based on the feedback received from PS19 Hardware team for the improvements by PS19 QPI team.</t>
  </si>
  <si>
    <t>Updated FMECA based on the Rev4 schematic done by PS19 QPI team.</t>
  </si>
  <si>
    <t>Reviewed and updated by PS19 Hardware team for the changes done based on the Rev4 schematic</t>
  </si>
  <si>
    <t>Updated FMECA based on the Rev5 schematic done by PS19 QPI team.</t>
  </si>
  <si>
    <t>CLB</t>
  </si>
  <si>
    <t>Convertor Level ByPass</t>
  </si>
  <si>
    <t>Design Traceability</t>
  </si>
  <si>
    <t>Sr.</t>
  </si>
  <si>
    <t>Design Artifact</t>
  </si>
  <si>
    <t>Rev</t>
  </si>
  <si>
    <t>Link</t>
  </si>
  <si>
    <t>Box Link</t>
  </si>
  <si>
    <t>SmartValve 10-1800 v1.04 - Wiring Drawing -  Power Supply Scheme Gen2-v2-FAI</t>
  </si>
  <si>
    <t xml:space="preserve">SmartValve 10-1800 v1.04 - PCBAs - iiSC Board Schematic </t>
  </si>
  <si>
    <t>SmartValve 10-1800 v1.04 - PCBAs - iiSC Board Functional Block Diagram</t>
  </si>
  <si>
    <t xml:space="preserve">Gate of high side MOSFET will get shorted directly to 12V5 .
MOSFET can't be driven.
Supply will be not be available.   </t>
  </si>
  <si>
    <t xml:space="preserve">Gate of high side MOSFET will get shorted directly to 12V5 .
MOSFET cant be driven.
Supply will be not be available.   </t>
  </si>
  <si>
    <t xml:space="preserve">MOSFET fails-open._x000D_
</t>
  </si>
  <si>
    <t xml:space="preserve">MOSFET fails-short between gate and drain.
</t>
  </si>
  <si>
    <t xml:space="preserve">MOSFET fails-short between gate and drain._x000D_
</t>
  </si>
  <si>
    <t xml:space="preserve">iiSC FPGA cannot be reset manually.
</t>
  </si>
  <si>
    <t>Tx U108- Active high enable pin resistor. 
(R185)</t>
  </si>
  <si>
    <t>CLB cannot be opened by iiSC command.</t>
  </si>
  <si>
    <t>CLB cannot be closed by iiSC command.</t>
  </si>
  <si>
    <t xml:space="preserve">Fail safe will be compromised. </t>
  </si>
  <si>
    <t>CLB cannot be controlled by iiSC.</t>
  </si>
  <si>
    <t xml:space="preserve">System will keep working normally until CLB close command will be generated by iiSC.
</t>
  </si>
  <si>
    <t xml:space="preserve">iiSC won't be able transmit any command to CLB.
All signals will remain normally high.
iiSC won't be able to communicate with CLB.
</t>
  </si>
  <si>
    <t>No immediate effect.
System will keep working normally until CLB close command will be generated by iiSC.</t>
  </si>
  <si>
    <t xml:space="preserve">Tx U145 will be disabled.
iiSC won't be able to transmit Heartbeat signals to CLB.
</t>
  </si>
  <si>
    <t>Tx U145 will remain enabled.</t>
  </si>
  <si>
    <t>Rx U135 will be disabled.
iiSC won't be able to  get mechanical switch status from CLB.</t>
  </si>
  <si>
    <t>CLB will be auto closed.</t>
  </si>
  <si>
    <t xml:space="preserve">Protection from transients will be reduced.
iiSC will keep working normally until severe transients occurs. 
In case of severe transients feedback signals will be affected.
</t>
  </si>
  <si>
    <t>Feedback resistor low side.
(R533)</t>
  </si>
  <si>
    <r>
      <t xml:space="preserve">Device will keep working normally </t>
    </r>
    <r>
      <rPr>
        <strike/>
        <sz val="10"/>
        <rFont val="Arial"/>
        <family val="2"/>
      </rPr>
      <t>with reduced injection capability</t>
    </r>
    <r>
      <rPr>
        <sz val="10"/>
        <rFont val="Arial"/>
        <family val="2"/>
      </rPr>
      <t xml:space="preserve"> as long as power from HV_ISO is available.
</t>
    </r>
  </si>
  <si>
    <t>To provide regulated -5V.</t>
  </si>
  <si>
    <t>Rx U135 bus biasing pull up &amp; pull down resistors.
(R441, R442)</t>
  </si>
  <si>
    <t>Rx U136 bus biasing pull up &amp; pull down resistors.
(R443, R444)</t>
  </si>
  <si>
    <t>iiSC won't be able to communicate with CLB through that corresponding pin.
A constant HIGH Signal will be received at RO pin.
POWER_FAILURE status of CLB  will be received by iiSC.</t>
  </si>
  <si>
    <t xml:space="preserve">iiSC won't be able to communicate with CLB through that corresponding pin.
A constant HIGH Signal will be received at RO pin.
</t>
  </si>
  <si>
    <t>CLB Feedback input Terminating Resisters
(R180)</t>
  </si>
  <si>
    <t>CLB Feedback input Terminating Resisters
(R173)</t>
  </si>
  <si>
    <t>CLB Feedback input Terminating Resisters
(R177)</t>
  </si>
  <si>
    <t>Feedback signal path will get shorted to each other.
A constant HIGH Signal will be received at RO pin.
POWER_FAILURE status of CLB  will be received by iiSC.</t>
  </si>
  <si>
    <t>Feedback signal path will get shorted to each other.
A constant HIGH Signal will be received at RO pin.</t>
  </si>
  <si>
    <t>CLB feedback input RC network Resistors.
(R172, R174 )</t>
  </si>
  <si>
    <t>CLB feedback input RC network Resistors.
(R176, R178)</t>
  </si>
  <si>
    <t>Feedback signal path will be broken.
A constant HIGH Signal will be received at RO pin.
POWER_FAILURE status of CLB  will be received by iiSC.</t>
  </si>
  <si>
    <t xml:space="preserve">Noise filtration will be affected.
Feedback signal may get distorted due to noise.
iiSC may not be able to read feedback signal because of noise.
</t>
  </si>
  <si>
    <t>CLB feedback input RC network Resistors.
(R179, R181 )</t>
  </si>
  <si>
    <t>iiSC won't be able to communicate with CLB through that corresponding pin.
Respective pin will be constantly LOW.
iiSC won't be  able to receive correct  CARD_HEATHY_STATUS of CLB</t>
  </si>
  <si>
    <t>iiSC won't be able to communicate with CLB through that corresponding pin.
Respective pin will be constantly LOW.
iiSC won't be  able to receive correct VSL_CLOSSING_EVENT of CLB</t>
  </si>
  <si>
    <t>Rx U137 Output side pull up resistors.
(R188)</t>
  </si>
  <si>
    <t>iiSC won't be able to communicate with CLB through that corresponding pin.
Respective pin will be constantly HIGH.
iiSC will keep on detecting MECHANICAL_SWITCH_STATUS as open.</t>
  </si>
  <si>
    <t>iiSC won't be able to communicate with CLB through that corresponding pin.
Respective pin will be constantly HIGH.
iiSC will keep on detecting POWER_FAILURE of CLB.</t>
  </si>
  <si>
    <t>iiSC won't be able to communicate with CLB through that corresponding pin.
Respective pin will be constantly HIGH.
iiSC will be not be able to detect the closing event</t>
  </si>
  <si>
    <t>iiSC won't be able transmit HEART BEAT to CLB.
All signals will remain normally low.
iiSC won't be able to communicate with CLB</t>
  </si>
  <si>
    <t>iiSC won't be able transmit any command to CLB..
All signals will remain normally high.
iiSC won't be able to communicate with CLB.</t>
  </si>
  <si>
    <t>Input rail jumper. 
(JMP37)</t>
  </si>
  <si>
    <t xml:space="preserve">To connect to rail voltage. </t>
  </si>
  <si>
    <t>No immediate effect.</t>
  </si>
  <si>
    <t xml:space="preserve">Jumper fails-open.
</t>
  </si>
  <si>
    <t>Component</t>
  </si>
  <si>
    <t>Feedback resistor high side. 
(R529)</t>
  </si>
  <si>
    <t xml:space="preserve">One of the component fails-open.
</t>
  </si>
  <si>
    <t xml:space="preserve">Both components fails-short.
</t>
  </si>
  <si>
    <t>SV104 - 9847</t>
  </si>
  <si>
    <t>Reviewed and updated by PS19 Hardware team for the changes done based on the Rev5 schematic</t>
  </si>
  <si>
    <t>SmartValve 10-1800 v1.04 - iiSC Board Rev5 (P111191) Potential Failure Mode and Effects Analysis (Design FMECA)</t>
  </si>
  <si>
    <t>System will keep working normally</t>
  </si>
  <si>
    <t>Output side power Indicator circuit.
(R530, D63)</t>
  </si>
  <si>
    <t>To indicate power availability</t>
  </si>
  <si>
    <t xml:space="preserve">System will keep working normally until open command is sent.
</t>
  </si>
  <si>
    <t>No immediate effect.
Device will keep working normally until CLOSE command is sent.</t>
  </si>
  <si>
    <t>No immediate effect.
Device will keep working normally until CLB close command is executed.</t>
  </si>
  <si>
    <t>Feedback signal path will be broken.
A constant HIGH Signal will be received at RO pin.
A constant OPEN feedback of Mechanical switch will be received by iiSC.</t>
  </si>
  <si>
    <t>Feedback signal path will get shorted to each other.
A constant HIGH Signal will be received at RO pin.
A constant OPEN feedback of Mechanical switch will be received by iiSC.</t>
  </si>
  <si>
    <t>iiSC won't be able to communicate with CLB through that corresponding pin.
A constant HIGH Signal will be received at RO pin.
A constant OPEN feedback of Mechanical switch will be received by iiSC.</t>
  </si>
  <si>
    <t>SV104-10403</t>
  </si>
  <si>
    <t>SV104-10404</t>
  </si>
  <si>
    <t>SV104-10405</t>
  </si>
  <si>
    <t>SV104-10406</t>
  </si>
  <si>
    <t>SV104-10407</t>
  </si>
  <si>
    <t>SV104-10408</t>
  </si>
  <si>
    <t>SV104-10409</t>
  </si>
  <si>
    <t>SV104-10410</t>
  </si>
  <si>
    <t>SV104-10411</t>
  </si>
  <si>
    <t>SV104-10412</t>
  </si>
  <si>
    <t>SV104-10413</t>
  </si>
  <si>
    <t>SV104-10414</t>
  </si>
  <si>
    <t>SV104-10415</t>
  </si>
  <si>
    <t>SV104-10416</t>
  </si>
  <si>
    <t>SV104-10417</t>
  </si>
  <si>
    <t>SV104-10418</t>
  </si>
  <si>
    <t>SV104-10419</t>
  </si>
  <si>
    <t>SV104-10420</t>
  </si>
  <si>
    <t>SV104-10421</t>
  </si>
  <si>
    <t>SV104-10422</t>
  </si>
  <si>
    <t>SV104-10423</t>
  </si>
  <si>
    <t>SV104-10424</t>
  </si>
  <si>
    <t>SV104-10425</t>
  </si>
  <si>
    <t>SV104-10426</t>
  </si>
  <si>
    <t>SV104-10427</t>
  </si>
  <si>
    <t>SV104-10428</t>
  </si>
  <si>
    <t>SV104-10429</t>
  </si>
  <si>
    <t>SV104-10430</t>
  </si>
  <si>
    <t>SV104-10431</t>
  </si>
  <si>
    <t>SV104-10432</t>
  </si>
  <si>
    <t>SV104-10433</t>
  </si>
  <si>
    <t xml:space="preserve">Winding of UPSB common mode choke fails open </t>
  </si>
  <si>
    <t>2) if in injection mode , UPSB board will power the iiSC board from 24V supply</t>
  </si>
  <si>
    <t xml:space="preserve">Power will be available from the redundant supply path in both monitoring mode and injection mode.
No immediate effect at iiSC, but it will lose redundant input power supply. </t>
  </si>
  <si>
    <r>
      <t xml:space="preserve">No power will be available for iiSC.
All iiGD boards will switch to </t>
    </r>
    <r>
      <rPr>
        <strike/>
        <sz val="10"/>
        <rFont val="Arial"/>
        <family val="2"/>
      </rPr>
      <t xml:space="preserve">safe </t>
    </r>
    <r>
      <rPr>
        <sz val="10"/>
        <rFont val="Arial"/>
        <family val="2"/>
      </rPr>
      <t xml:space="preserve"> off state.</t>
    </r>
  </si>
  <si>
    <r>
      <t xml:space="preserve">Supply from HV_ISO board will be shorted.
No power will be available for iiSC in monitoring mode.
All iiGD boards will switch to off </t>
    </r>
    <r>
      <rPr>
        <strike/>
        <sz val="10"/>
        <rFont val="Arial"/>
        <family val="2"/>
      </rPr>
      <t>safe</t>
    </r>
    <r>
      <rPr>
        <sz val="10"/>
        <rFont val="Arial"/>
        <family val="2"/>
      </rPr>
      <t xml:space="preserve"> state.</t>
    </r>
  </si>
  <si>
    <r>
      <t xml:space="preserve">HV_ISO rail will be shorted.
No power will be available for iiSC in monitoring mode.
All iiGD boards will switch to off </t>
    </r>
    <r>
      <rPr>
        <strike/>
        <sz val="10"/>
        <rFont val="Arial"/>
        <family val="2"/>
      </rPr>
      <t>safe</t>
    </r>
    <r>
      <rPr>
        <sz val="10"/>
        <rFont val="Arial"/>
        <family val="2"/>
      </rPr>
      <t xml:space="preserve"> state.</t>
    </r>
  </si>
  <si>
    <r>
      <t xml:space="preserve">No power will be available for iiSC in monitoring mode.
All iiGD boards will switch to off </t>
    </r>
    <r>
      <rPr>
        <strike/>
        <sz val="10"/>
        <rFont val="Arial"/>
        <family val="2"/>
      </rPr>
      <t>safe</t>
    </r>
    <r>
      <rPr>
        <sz val="10"/>
        <rFont val="Arial"/>
        <family val="2"/>
      </rPr>
      <t xml:space="preserve"> state.</t>
    </r>
  </si>
  <si>
    <r>
      <t xml:space="preserve">No power will be available for iiSC.
All iiGD boards will switch to off </t>
    </r>
    <r>
      <rPr>
        <strike/>
        <sz val="10"/>
        <rFont val="Arial"/>
        <family val="2"/>
      </rPr>
      <t>safe</t>
    </r>
    <r>
      <rPr>
        <sz val="10"/>
        <rFont val="Arial"/>
        <family val="2"/>
      </rPr>
      <t xml:space="preserve"> state.</t>
    </r>
  </si>
  <si>
    <t>Noise will not be filtered 
No immediate effect. 
Buck converter will keep working normally. 
iiSC will keep working normally.</t>
  </si>
  <si>
    <t>No immediate effect on device.
The SoC will work since the 3.3V is in range of VREF of XADC.
Device will continue to work normally.</t>
  </si>
  <si>
    <t>No immediate effect on the iiSC board, and CLB.</t>
  </si>
  <si>
    <t xml:space="preserve">Over voltage.
</t>
  </si>
  <si>
    <t>Voltage
regulator to provide 2.5 V output.</t>
  </si>
  <si>
    <t>No potential effect  on iiSC.
The board will work normally except the supply monitoring will be effected.</t>
  </si>
  <si>
    <t xml:space="preserve">No potential effect on iiSC.
Supply voltage monitoring will be affected.
</t>
  </si>
  <si>
    <t>Sense_RAIL_VOL voltage will be grounded.
Firmware will raise Rail voltage failed flag.
Device will stay in monitoring mode.
iiGD will be in safe state mode</t>
  </si>
  <si>
    <t>The boot capacitor voltage is monitored by an UVLO circuit and turns off the high-side
MOSFET when the boot voltage falls below a preset threshold.</t>
  </si>
  <si>
    <r>
      <t xml:space="preserve">Buck converter supply path will be broken. 
14.7 V rail will not be available.
No power will be for iiGD.
</t>
    </r>
    <r>
      <rPr>
        <strike/>
        <sz val="10"/>
        <rFont val="Arial"/>
        <family val="2"/>
      </rPr>
      <t>All iiGD boards will switch to off state.</t>
    </r>
  </si>
  <si>
    <r>
      <t xml:space="preserve">24 V rail  will be shorted.
14.7 V rail will not be available.
No power will be available for iiGD.
</t>
    </r>
    <r>
      <rPr>
        <strike/>
        <sz val="10"/>
        <rFont val="Arial"/>
        <family val="2"/>
      </rPr>
      <t>All iiGD boards will switch to safe state</t>
    </r>
    <r>
      <rPr>
        <sz val="10"/>
        <rFont val="Arial"/>
        <family val="2"/>
      </rPr>
      <t>.</t>
    </r>
  </si>
  <si>
    <t xml:space="preserve">Oscillation frequency will be disturb.
14.7 V output will not be available. 
PS fail will occur.
</t>
  </si>
  <si>
    <t>Oscillation frequency will be disturb.
14.7 V output will not be available. 
PS fail will occur.</t>
  </si>
  <si>
    <t>No PWM will be available for AC supply full bridge circuit.
Output power will not be available for iiGD. 
iiGD will be in off state.</t>
  </si>
  <si>
    <t xml:space="preserve">Reset pin will be floating when not driven by the IC.
False reset may be detected on iiSC. </t>
  </si>
  <si>
    <t xml:space="preserve">Voltage sensing will be affected.
iiSC will not be able to measure one of the DC link voltage. 
iiSC will switch to monitoring mode if DC link OV" is detected.
</t>
  </si>
  <si>
    <t>Capacitor fails short</t>
  </si>
  <si>
    <t xml:space="preserve">The enable pin will be pulled high all the time.
No effect on RS-485 communication.
</t>
  </si>
  <si>
    <t xml:space="preserve">Affected MVAr will be bypassed using CLB.
Choosing components with enough FIT rate to fulfill the product life requirements.
Components with higher ratings (current/voltage) are used.
</t>
  </si>
  <si>
    <t>iiSC will not be able to sense IGBTs temperature accurately.
DIN will be low and
-86°C will be read by iiSC.</t>
  </si>
  <si>
    <t>IC output will stay always high.
SOC_GOOD will be high.</t>
  </si>
  <si>
    <t>CLB board will check the DC-Link and will choose the conditions. (1or2)</t>
  </si>
  <si>
    <t>CLB will be open or closed depending upon the DC link OV status.</t>
  </si>
  <si>
    <t>CLB cannot be controlled by iiSC.
CLB will be open or closed depending upon the DC link OV status.</t>
  </si>
  <si>
    <t>Zain, Imran Mirza, Imad khan</t>
  </si>
  <si>
    <t>Reference Designator</t>
  </si>
  <si>
    <t xml:space="preserve">ORing IC biasing resistor failure.
</t>
  </si>
  <si>
    <t>R372,R373</t>
  </si>
  <si>
    <t>R277</t>
  </si>
  <si>
    <t>U35</t>
  </si>
  <si>
    <t>L17</t>
  </si>
  <si>
    <t>U53</t>
  </si>
  <si>
    <t>CON13</t>
  </si>
  <si>
    <t>U2</t>
  </si>
  <si>
    <t>U7</t>
  </si>
  <si>
    <t>U17</t>
  </si>
  <si>
    <t>U1B</t>
  </si>
  <si>
    <t>D5</t>
  </si>
  <si>
    <t>U112A</t>
  </si>
  <si>
    <t>U109</t>
  </si>
  <si>
    <t>D20</t>
  </si>
  <si>
    <t>D21</t>
  </si>
  <si>
    <t>D11</t>
  </si>
  <si>
    <t>D12</t>
  </si>
  <si>
    <t>R541</t>
  </si>
  <si>
    <t>U121</t>
  </si>
  <si>
    <t>U79</t>
  </si>
  <si>
    <t>U14</t>
  </si>
  <si>
    <t>U88</t>
  </si>
  <si>
    <t>R693</t>
  </si>
  <si>
    <t>U63</t>
  </si>
  <si>
    <t>U38</t>
  </si>
  <si>
    <t>U39</t>
  </si>
  <si>
    <t>U37</t>
  </si>
  <si>
    <t>U62</t>
  </si>
  <si>
    <t>U24</t>
  </si>
  <si>
    <t>FB4</t>
  </si>
  <si>
    <t>U48</t>
  </si>
  <si>
    <t>U47</t>
  </si>
  <si>
    <t>C543</t>
  </si>
  <si>
    <t>NA</t>
  </si>
  <si>
    <t>U54</t>
  </si>
  <si>
    <t>U64,U65</t>
  </si>
  <si>
    <t>U115</t>
  </si>
  <si>
    <t>Y6</t>
  </si>
  <si>
    <t>U3</t>
  </si>
  <si>
    <t>U1A</t>
  </si>
  <si>
    <t>U85</t>
  </si>
  <si>
    <t>U100</t>
  </si>
  <si>
    <t>U45</t>
  </si>
  <si>
    <t>U46</t>
  </si>
  <si>
    <t>R50</t>
  </si>
  <si>
    <t>U6</t>
  </si>
  <si>
    <t>U10</t>
  </si>
  <si>
    <t>R89</t>
  </si>
  <si>
    <t>R90</t>
  </si>
  <si>
    <t>R86, R95</t>
  </si>
  <si>
    <t>C61</t>
  </si>
  <si>
    <t>J24</t>
  </si>
  <si>
    <t>D77_1, D79_1</t>
  </si>
  <si>
    <t>D77_2,D79_2</t>
  </si>
  <si>
    <t>U98</t>
  </si>
  <si>
    <t>U123</t>
  </si>
  <si>
    <t>U15</t>
  </si>
  <si>
    <t>U16</t>
  </si>
  <si>
    <t>1) if in monitoring mode then no power will be available for iiSC board.</t>
  </si>
  <si>
    <t xml:space="preserve">-5 V rail will  not be available.
Signal conditioning circuitry will clip the negative waveform of the sensing channel and will be unable to convert the values into desired range. 
</t>
  </si>
  <si>
    <t xml:space="preserve">System will keep working normally </t>
  </si>
  <si>
    <t>iiSC Board Rev5 (P111191)</t>
  </si>
  <si>
    <t>SV104-11391</t>
  </si>
  <si>
    <t>Winding of HV_ISO common mode chokes fails-open when system is in monitoring mode.</t>
  </si>
  <si>
    <t>Winding of HV_ISO common mode chokes fails-open when system is in Injection mode.</t>
  </si>
  <si>
    <t>SV104-11392</t>
  </si>
  <si>
    <t>SV104-11395</t>
  </si>
  <si>
    <t>SV104-11396</t>
  </si>
  <si>
    <t>SV104-11397</t>
  </si>
  <si>
    <t>SV104-11398</t>
  </si>
  <si>
    <t>SV104-11399</t>
  </si>
  <si>
    <t>SV104-11400</t>
  </si>
  <si>
    <t>SV104-11401</t>
  </si>
  <si>
    <t>SV104-11402</t>
  </si>
  <si>
    <t>Reviewed and updated by PS19 Hardware team for improvement based on the Rev5 schematic</t>
  </si>
  <si>
    <t>L8, L29</t>
  </si>
  <si>
    <t>Q21</t>
  </si>
  <si>
    <t>R289</t>
  </si>
  <si>
    <t>Q22</t>
  </si>
  <si>
    <t>C324</t>
  </si>
  <si>
    <t>C316, C326</t>
  </si>
  <si>
    <t>D10</t>
  </si>
  <si>
    <t>D29</t>
  </si>
  <si>
    <t>D34</t>
  </si>
  <si>
    <t>RS232 enable MOSFET</t>
  </si>
  <si>
    <t>Voltage translators.</t>
  </si>
  <si>
    <t>To keep gate of the MOSFET at low level</t>
  </si>
  <si>
    <t>J8, J14</t>
  </si>
  <si>
    <t>L23</t>
  </si>
  <si>
    <t>R299</t>
  </si>
  <si>
    <t>R278</t>
  </si>
  <si>
    <t>SOC Power Section</t>
  </si>
  <si>
    <t xml:space="preserve">1.25 V rail will not be available. 
One of the  power rail will not be available to SOC.
All iiGD boards will switch to safe state.
</t>
  </si>
  <si>
    <t xml:space="preserve">3.3 V will be available at 0.75 rail. 
One of the  power rail will not be available to SOC.
SOC may get damaged Permanently.,
All iiGD boards will switch to safe state.
</t>
  </si>
  <si>
    <t xml:space="preserve">0.75 V rail will not be available. 
One of the  power rail will not be available to SOC.
All iiGD boards of the respective MVAr will switch to safe state.
</t>
  </si>
  <si>
    <t xml:space="preserve">1.5 V rail will not be available. 
One of the power rail will not be available to SOC.
All iiGD boards associated with the respective MVAr will switch to safe state.
</t>
  </si>
  <si>
    <t>1.5 V rail will not be available. 
One of the  power rail will not be available to SOC.
Loss of communication between iiSC and iiDCE.
All iiGD boards associated with the respective MVAr will switch to safe state.</t>
  </si>
  <si>
    <t>No power available to SOC._x000D_
_x000D_
Loss of communication between iiSC and iiDCE.
All iiGD boards will switch to safe state.</t>
  </si>
  <si>
    <t xml:space="preserve">No power available to SOC.
Lose of communication between iiSC and iiDCE.
All iiGD boards will switch to safe state.
</t>
  </si>
  <si>
    <t>No power available to SOC._x000D_
_x000D_
Lose of communication between iiSC and iiDCE.
All iiGD boards will switch to safe state.</t>
  </si>
  <si>
    <t xml:space="preserve">Permeant high at reset pin. 
SOC will not be able to reset itself.
Firmware through OTA can not be performed on iiSC. </t>
  </si>
  <si>
    <t>SOC will be stuck in reset state._x000D_
_x000D_
iiSC will not be able to bootup and will stay in unknown state.</t>
  </si>
  <si>
    <t>R290</t>
  </si>
  <si>
    <t>U21,U23</t>
  </si>
  <si>
    <t>U22</t>
  </si>
  <si>
    <t>C453, C480</t>
  </si>
  <si>
    <t>U40, U41</t>
  </si>
  <si>
    <t>Q31,Q32</t>
  </si>
  <si>
    <t>D35,D39</t>
  </si>
  <si>
    <t>D36,D40</t>
  </si>
  <si>
    <t>L22</t>
  </si>
  <si>
    <t>C332</t>
  </si>
  <si>
    <t>R507</t>
  </si>
  <si>
    <t>C333-C336</t>
  </si>
  <si>
    <t>R539</t>
  </si>
  <si>
    <t>R275</t>
  </si>
  <si>
    <t>C340</t>
  </si>
  <si>
    <t>R536</t>
  </si>
  <si>
    <t>R540</t>
  </si>
  <si>
    <t>R287</t>
  </si>
  <si>
    <t>R295</t>
  </si>
  <si>
    <t>C343</t>
  </si>
  <si>
    <t>Q4</t>
  </si>
  <si>
    <t>Q5</t>
  </si>
  <si>
    <t>R292,R294</t>
  </si>
  <si>
    <t>R300</t>
  </si>
  <si>
    <t>Q23</t>
  </si>
  <si>
    <t>Q11</t>
  </si>
  <si>
    <t>C337</t>
  </si>
  <si>
    <t>U81</t>
  </si>
  <si>
    <t>U83</t>
  </si>
  <si>
    <t>R209</t>
  </si>
  <si>
    <t>R211</t>
  </si>
  <si>
    <t>R660</t>
  </si>
  <si>
    <t>R665</t>
  </si>
  <si>
    <t>R663</t>
  </si>
  <si>
    <t>C1017</t>
  </si>
  <si>
    <t>D88</t>
  </si>
  <si>
    <t>L50</t>
  </si>
  <si>
    <t>C818</t>
  </si>
  <si>
    <t>R214</t>
  </si>
  <si>
    <t>L13,L14</t>
  </si>
  <si>
    <t>Q38</t>
  </si>
  <si>
    <t>Q36</t>
  </si>
  <si>
    <t>D57</t>
  </si>
  <si>
    <t>L31</t>
  </si>
  <si>
    <t>R696</t>
  </si>
  <si>
    <t>R512</t>
  </si>
  <si>
    <t>L27</t>
  </si>
  <si>
    <t>Q7</t>
  </si>
  <si>
    <t>C396</t>
  </si>
  <si>
    <t>C376</t>
  </si>
  <si>
    <t>D27</t>
  </si>
  <si>
    <t>R274</t>
  </si>
  <si>
    <t>R279</t>
  </si>
  <si>
    <t>L20</t>
  </si>
  <si>
    <t>U36</t>
  </si>
  <si>
    <t>R360</t>
  </si>
  <si>
    <t>R84</t>
  </si>
  <si>
    <t>D23</t>
  </si>
  <si>
    <t>FB5,FB6</t>
  </si>
  <si>
    <t>C305,C307,C310,C313</t>
  </si>
  <si>
    <t>U49,U50</t>
  </si>
  <si>
    <t>R414,R418</t>
  </si>
  <si>
    <t>R256</t>
  </si>
  <si>
    <t>R781</t>
  </si>
  <si>
    <t>R782</t>
  </si>
  <si>
    <t>R793</t>
  </si>
  <si>
    <t>R80</t>
  </si>
  <si>
    <t>R82</t>
  </si>
  <si>
    <t>R405</t>
  </si>
  <si>
    <t>R406</t>
  </si>
  <si>
    <t>R419</t>
  </si>
  <si>
    <t>R421</t>
  </si>
  <si>
    <t>R409</t>
  </si>
  <si>
    <t>R411</t>
  </si>
  <si>
    <t>R317</t>
  </si>
  <si>
    <t>R341</t>
  </si>
  <si>
    <t>JMP37</t>
  </si>
  <si>
    <t>R550</t>
  </si>
  <si>
    <t>R551</t>
  </si>
  <si>
    <t>R532</t>
  </si>
  <si>
    <t>C509</t>
  </si>
  <si>
    <t>R531</t>
  </si>
  <si>
    <t>C542,C544</t>
  </si>
  <si>
    <t>L33</t>
  </si>
  <si>
    <t>D64</t>
  </si>
  <si>
    <t>R529</t>
  </si>
  <si>
    <t>R533</t>
  </si>
  <si>
    <t>C510,C511,C512</t>
  </si>
  <si>
    <t>R530, D63</t>
  </si>
  <si>
    <t>L9</t>
  </si>
  <si>
    <t>R205</t>
  </si>
  <si>
    <t>C495,C497,C149,C498</t>
  </si>
  <si>
    <t>R479</t>
  </si>
  <si>
    <t>R462</t>
  </si>
  <si>
    <t>C172,C173</t>
  </si>
  <si>
    <t>R488</t>
  </si>
  <si>
    <t>R527</t>
  </si>
  <si>
    <t>C505</t>
  </si>
  <si>
    <t>R466</t>
  </si>
  <si>
    <t>R472</t>
  </si>
  <si>
    <t>R480</t>
  </si>
  <si>
    <t>R506, R519, R520, R524, R525</t>
  </si>
  <si>
    <t>R467</t>
  </si>
  <si>
    <t>R487</t>
  </si>
  <si>
    <t>R526</t>
  </si>
  <si>
    <t>C508</t>
  </si>
  <si>
    <t>Q10</t>
  </si>
  <si>
    <t>R460</t>
  </si>
  <si>
    <t>R465</t>
  </si>
  <si>
    <t>R464</t>
  </si>
  <si>
    <t>C295,C296</t>
  </si>
  <si>
    <t>Q15</t>
  </si>
  <si>
    <t>C501,C502</t>
  </si>
  <si>
    <t>L21</t>
  </si>
  <si>
    <t>C297, C346</t>
  </si>
  <si>
    <t>R473</t>
  </si>
  <si>
    <t>R477</t>
  </si>
  <si>
    <t>R483</t>
  </si>
  <si>
    <t>R490</t>
  </si>
  <si>
    <t>C430</t>
  </si>
  <si>
    <t>R486</t>
  </si>
  <si>
    <t>R484</t>
  </si>
  <si>
    <t>C350</t>
  </si>
  <si>
    <t>Q1,Q2,Q8,Q9</t>
  </si>
  <si>
    <t>R475, R476, R481, R482</t>
  </si>
  <si>
    <t>C124-C126,C306,C308,C309,C545-C556,C559-C562</t>
  </si>
  <si>
    <t>R534</t>
  </si>
  <si>
    <t>R535</t>
  </si>
  <si>
    <t>U113</t>
  </si>
  <si>
    <t>R878</t>
  </si>
  <si>
    <t>R890</t>
  </si>
  <si>
    <t>U119</t>
  </si>
  <si>
    <t>R1060</t>
  </si>
  <si>
    <t>J65</t>
  </si>
  <si>
    <t>R22</t>
  </si>
  <si>
    <t>R23</t>
  </si>
  <si>
    <t>C16</t>
  </si>
  <si>
    <t>R14,R25</t>
  </si>
  <si>
    <t>C6</t>
  </si>
  <si>
    <t>R11</t>
  </si>
  <si>
    <t>R1,R5</t>
  </si>
  <si>
    <t>R4</t>
  </si>
  <si>
    <t>R775</t>
  </si>
  <si>
    <t>R864</t>
  </si>
  <si>
    <t>D68</t>
  </si>
  <si>
    <t>D69</t>
  </si>
  <si>
    <t>R27</t>
  </si>
  <si>
    <t>C929</t>
  </si>
  <si>
    <t>J69</t>
  </si>
  <si>
    <t>D38</t>
  </si>
  <si>
    <t>R400</t>
  </si>
  <si>
    <t>J19</t>
  </si>
  <si>
    <t>D6</t>
  </si>
  <si>
    <t>R28</t>
  </si>
  <si>
    <t>R32</t>
  </si>
  <si>
    <t>R44</t>
  </si>
  <si>
    <t>U5</t>
  </si>
  <si>
    <t>R45</t>
  </si>
  <si>
    <t>J67</t>
  </si>
  <si>
    <t>R35</t>
  </si>
  <si>
    <t>R263</t>
  </si>
  <si>
    <t>C299</t>
  </si>
  <si>
    <t>C38</t>
  </si>
  <si>
    <t>R64</t>
  </si>
  <si>
    <t>R61</t>
  </si>
  <si>
    <t>R308_2</t>
  </si>
  <si>
    <t>U140_1</t>
  </si>
  <si>
    <t>R658_1</t>
  </si>
  <si>
    <t>U143_1</t>
  </si>
  <si>
    <t>R661_1</t>
  </si>
  <si>
    <t>U144_1</t>
  </si>
  <si>
    <t>R667_1</t>
  </si>
  <si>
    <t>R1048_1, R1049_1, R1050_1, R1051_1</t>
  </si>
  <si>
    <t>U107_1</t>
  </si>
  <si>
    <t>R175_1</t>
  </si>
  <si>
    <t>R1054_1</t>
  </si>
  <si>
    <t>U138_1</t>
  </si>
  <si>
    <t>R183_1</t>
  </si>
  <si>
    <t>R1148_1</t>
  </si>
  <si>
    <t>U139_1</t>
  </si>
  <si>
    <t>R189_1</t>
  </si>
  <si>
    <t>R309_1</t>
  </si>
  <si>
    <t>U142_1</t>
  </si>
  <si>
    <t>R449_1</t>
  </si>
  <si>
    <t>R108_1</t>
  </si>
  <si>
    <t>U8_2</t>
  </si>
  <si>
    <t>U140_2</t>
  </si>
  <si>
    <t>R658_2</t>
  </si>
  <si>
    <t>U143_2</t>
  </si>
  <si>
    <t>R661_2</t>
  </si>
  <si>
    <t>U144_2</t>
  </si>
  <si>
    <t>R667_2</t>
  </si>
  <si>
    <t>R1048_2, R1049_2, R1050_2, R1051_2</t>
  </si>
  <si>
    <t>U107_2</t>
  </si>
  <si>
    <t>R175_2</t>
  </si>
  <si>
    <t>R1054_2</t>
  </si>
  <si>
    <t>U138_2</t>
  </si>
  <si>
    <t>R183_2</t>
  </si>
  <si>
    <t>R1148_2</t>
  </si>
  <si>
    <t>U139_2</t>
  </si>
  <si>
    <t>R189_2</t>
  </si>
  <si>
    <t>R309_2</t>
  </si>
  <si>
    <t>U142_2</t>
  </si>
  <si>
    <t>R449_2</t>
  </si>
  <si>
    <t>R108_2</t>
  </si>
  <si>
    <t>U8</t>
  </si>
  <si>
    <t>U140</t>
  </si>
  <si>
    <t>R105, R106</t>
  </si>
  <si>
    <t>R308, R658</t>
  </si>
  <si>
    <t>C48, C608</t>
  </si>
  <si>
    <t>J1,J5,J6,J21</t>
  </si>
  <si>
    <t>J4,J13,J7,J10</t>
  </si>
  <si>
    <t>R66,R36,R67,R74</t>
  </si>
  <si>
    <t>L4,L5,L6,L11</t>
  </si>
  <si>
    <t>R121_1, R121_2, R121_3, R121_4</t>
  </si>
  <si>
    <t>R123_1, R123_2, R123_3, R123_4</t>
  </si>
  <si>
    <t>R116_1, R116_2, R116_3, R116_4</t>
  </si>
  <si>
    <t>R560_1, R560_2, R560_3, R560_4,</t>
  </si>
  <si>
    <t>R634_1, R634_2, R634_3, R634_4</t>
  </si>
  <si>
    <t xml:space="preserve">R636_, R636_1, R636_2, R636_3, R636_4, </t>
  </si>
  <si>
    <t xml:space="preserve">R638_1, R638_2, R638_3, R638_4, R638_5, </t>
  </si>
  <si>
    <t xml:space="preserve">R640_1, R640_2, R640_3, R640_4, R640_5, </t>
  </si>
  <si>
    <t>U69,U99</t>
  </si>
  <si>
    <t>U76</t>
  </si>
  <si>
    <t>U106</t>
  </si>
  <si>
    <t>U112B</t>
  </si>
  <si>
    <t>U96</t>
  </si>
  <si>
    <t>U19</t>
  </si>
  <si>
    <t>U108</t>
  </si>
  <si>
    <t>U145</t>
  </si>
  <si>
    <t>U146</t>
  </si>
  <si>
    <t>R104</t>
  </si>
  <si>
    <t>R185</t>
  </si>
  <si>
    <t>R669</t>
  </si>
  <si>
    <t>R674</t>
  </si>
  <si>
    <t>R190</t>
  </si>
  <si>
    <t>R191</t>
  </si>
  <si>
    <t>R192</t>
  </si>
  <si>
    <t>R193</t>
  </si>
  <si>
    <t>C118, C210, C611, C612</t>
  </si>
  <si>
    <t>U135</t>
  </si>
  <si>
    <t>U136</t>
  </si>
  <si>
    <t>U137</t>
  </si>
  <si>
    <t>R642</t>
  </si>
  <si>
    <t>R651</t>
  </si>
  <si>
    <t>R654</t>
  </si>
  <si>
    <t>R186</t>
  </si>
  <si>
    <t>R187</t>
  </si>
  <si>
    <t>R188</t>
  </si>
  <si>
    <t>C604, C605, C606</t>
  </si>
  <si>
    <t>C189, C190</t>
  </si>
  <si>
    <t>C192, C193</t>
  </si>
  <si>
    <t>C194, C195</t>
  </si>
  <si>
    <t xml:space="preserve">R172, R174 </t>
  </si>
  <si>
    <t>R176, R178</t>
  </si>
  <si>
    <t xml:space="preserve">R179, R181 </t>
  </si>
  <si>
    <t>R173</t>
  </si>
  <si>
    <t>R177</t>
  </si>
  <si>
    <t>R180</t>
  </si>
  <si>
    <t>R441, R442</t>
  </si>
  <si>
    <t>R443, R444</t>
  </si>
  <si>
    <t>R445, R446</t>
  </si>
  <si>
    <t>R58, R59
R72, R73</t>
  </si>
  <si>
    <t>R54, R55, R56, 
R68, R69, R70</t>
  </si>
  <si>
    <t>DC link voltage differential output noise filter capacitor.</t>
  </si>
  <si>
    <t>DC link voltage differential output noise filter resistors.</t>
  </si>
  <si>
    <t>Hardware-interrupt input-noise filter capacitor.</t>
  </si>
  <si>
    <t xml:space="preserve">Hardware-interrupt input-noise filter resistor. </t>
  </si>
  <si>
    <t xml:space="preserve">Reference voltage divider network.
</t>
  </si>
  <si>
    <t>R53, R62</t>
  </si>
  <si>
    <t xml:space="preserve">RS232 communication will be Permanently disabled.
iiSC will keep working normally. 
iiSC console can not be accessed. 
</t>
  </si>
  <si>
    <t>Isolated Communication</t>
  </si>
  <si>
    <t>FO Ring Communication</t>
  </si>
  <si>
    <t>iiSC Board - iiGD Communication</t>
  </si>
  <si>
    <t>iiGD Communication Interface</t>
  </si>
  <si>
    <t>Safe State</t>
  </si>
  <si>
    <t>High Speed ADC</t>
  </si>
  <si>
    <t>CLB Board RS485 Interface</t>
  </si>
  <si>
    <t>EMC Filter - HV_ISO &amp; UPSB Board Interface</t>
  </si>
  <si>
    <t>D70</t>
  </si>
  <si>
    <t>D71</t>
  </si>
  <si>
    <t>C127, C128, C139</t>
  </si>
  <si>
    <t>C311, C312, C314</t>
  </si>
  <si>
    <t>Incoming Supply from HVT - On-board LED Indication and resistor.</t>
  </si>
  <si>
    <t>D66, R553, R554</t>
  </si>
  <si>
    <t>Incoming Supply from UPSB - On-board LED Indication and resistor.</t>
  </si>
  <si>
    <t>D67, R555, R556</t>
  </si>
  <si>
    <t xml:space="preserve">Incoming Supply from HVT - Filtration Capacitors.
</t>
  </si>
  <si>
    <t xml:space="preserve">Incoming Supply from UPSB - Filtration Capacitors.
</t>
  </si>
  <si>
    <t>C563 to C582</t>
  </si>
  <si>
    <t>C454 - C463,
C465 - C485</t>
  </si>
  <si>
    <t>R375</t>
  </si>
  <si>
    <t>C344, C342</t>
  </si>
  <si>
    <t>R298, D26</t>
  </si>
  <si>
    <t>R293</t>
  </si>
  <si>
    <t xml:space="preserve">C327, C329, C330, C331, </t>
  </si>
  <si>
    <t>R537</t>
  </si>
  <si>
    <t>R538</t>
  </si>
  <si>
    <t>C583</t>
  </si>
  <si>
    <t>C341</t>
  </si>
  <si>
    <t>C328</t>
  </si>
  <si>
    <t>D25</t>
  </si>
  <si>
    <t>R296</t>
  </si>
  <si>
    <t>R301</t>
  </si>
  <si>
    <t>JPM14</t>
  </si>
  <si>
    <t>R162</t>
  </si>
  <si>
    <t>R164</t>
  </si>
  <si>
    <t>C557, C558, C68</t>
  </si>
  <si>
    <t>J27</t>
  </si>
  <si>
    <t>R159</t>
  </si>
  <si>
    <t>C1016, C1015, C1079</t>
  </si>
  <si>
    <t>C1013, C1014</t>
  </si>
  <si>
    <t>C227</t>
  </si>
  <si>
    <t>C281,C282, 
C286 to C292, 
C504</t>
  </si>
  <si>
    <t>iiSC Board - Supervisor for SoC</t>
  </si>
  <si>
    <t>iiSC - SoC Section</t>
  </si>
  <si>
    <t>SoC configuration and JTAG</t>
  </si>
  <si>
    <t>SoC PS</t>
  </si>
  <si>
    <t>SoC PL</t>
  </si>
  <si>
    <t>SoC Supply Pins</t>
  </si>
  <si>
    <t>C970</t>
  </si>
  <si>
    <t>R1058</t>
  </si>
  <si>
    <t>D73</t>
  </si>
  <si>
    <t>R81, R111, R112, R37</t>
  </si>
  <si>
    <t>Input from HV_ISO board RAIL1_A will be shorted to RAIL1B.
If in monitoring mode then no power will be available for iiSC board.</t>
  </si>
  <si>
    <t>Input from HV_ISO board RAIL1_A will be shorted to RAIL1B.
If in injection mode , UPSB board will power the iiSC board from 24V supply</t>
  </si>
  <si>
    <t>Input from UPSB board RAIL1_A will be shorted to RAIL1B.
Power will be available from the HV_SIO board.
No immediate effect will be observed.</t>
  </si>
  <si>
    <t>Incoming Supply from HVT - TVS Diode.</t>
  </si>
  <si>
    <t>Incoming Supply from UPSB - TVS Diode.</t>
  </si>
  <si>
    <t>Incoming Supply from HVT board -  Inductor</t>
  </si>
  <si>
    <t>L7</t>
  </si>
  <si>
    <t>L28</t>
  </si>
  <si>
    <t>Incoming Supply from UPSB board -  Inductor</t>
  </si>
  <si>
    <t>Incoming Supply from HVT board -  Filtering Capacitors</t>
  </si>
  <si>
    <t>Incoming Supply from UPSB board -  Filtering Capacitors</t>
  </si>
  <si>
    <t>Input from HV_ISO board RAIL1_A will be shorted to RAIL1B.
If in injection mode , UPSB board will power the iiSC board from 24V supply
If in monitoring mode then no power will be available for iiSC board.</t>
  </si>
  <si>
    <t>To provide safe grounding path to the capacitors</t>
  </si>
  <si>
    <t>One of the jumper fails open.</t>
  </si>
  <si>
    <t>Incoming Supply from HVT board -  Capacitor grounding jumper</t>
  </si>
  <si>
    <t>Incoming Supply from UPSB board -  Capacitor grounding jumper</t>
  </si>
  <si>
    <t>R196 (1 ohm)</t>
  </si>
  <si>
    <t>JMP35, JMP26</t>
  </si>
  <si>
    <t>R167 (1 ohm)</t>
  </si>
  <si>
    <t>JMP36, JMP30</t>
  </si>
  <si>
    <t>Capacitors will have ground path through redundant jumper.
No immediate effect.</t>
  </si>
  <si>
    <t>Jumper for SENSE_RAIL_VOL signal</t>
  </si>
  <si>
    <t>To filter noise at supply input.</t>
  </si>
  <si>
    <t>Noise filtering will be reduced.
No immediate effect.</t>
  </si>
  <si>
    <t>Incoming Supply from UPSB Rail 2 - ORing IC - Capacitor at VS pin.</t>
  </si>
  <si>
    <t>Incoming Supply from HVT Rail 1 - ORing IC - Capacitor at VS pin.</t>
  </si>
  <si>
    <t>C464</t>
  </si>
  <si>
    <t>C496</t>
  </si>
  <si>
    <t>VS pin of the IC will be shorted to ground.
Circuit will not be able to get supply from HVT Board.
iiSC will loose power in monitoring mode.</t>
  </si>
  <si>
    <t xml:space="preserve">VS pin of the IC will be shorted to ground.
Circuit will not be able to get supply from UPSB Board.
iiSC will remained powered up through redundant supply. </t>
  </si>
  <si>
    <t xml:space="preserve">Jumper fails open.
</t>
  </si>
  <si>
    <t>Signal path to SENSE_RAIL_VOL will be broken.
iiSC will not be able to detect/sense supply voltage.</t>
  </si>
  <si>
    <t>Rail voltage filter capacitors.</t>
  </si>
  <si>
    <t>Load Measurement Voltage divider - High side Resistor</t>
  </si>
  <si>
    <t>Load Measurement Voltage divider - Low side Resistor</t>
  </si>
  <si>
    <t>To divide Current Measuring Signal from CM pin of the IC</t>
  </si>
  <si>
    <t xml:space="preserve">Load current measurement path will be broken and therefore will not be available. 
Load current can't be detected. </t>
  </si>
  <si>
    <t xml:space="preserve">Output to the ADC will be shorted to ground.
Load current measurement will not be available. </t>
  </si>
  <si>
    <t>Ramp rate setting - Capacitor</t>
  </si>
  <si>
    <t>To provide path to the 12.5V supply to the circuit.</t>
  </si>
  <si>
    <t>Jumper Resistor for 12.5V supply.</t>
  </si>
  <si>
    <t>Bootstrap - Schottky Diode</t>
  </si>
  <si>
    <t>12.5V supply filtering capacitor.</t>
  </si>
  <si>
    <t>12.5V supply will be shorted to ground.
VCC pin of the IC will be shorted to ground.
Circuit will not be able to get 5V supply.</t>
  </si>
  <si>
    <t xml:space="preserve">Feedback pin will get 0 volt signal as all voltage will be dropped across R296. 
The IC will be reading 0 voltage at the output.
</t>
  </si>
  <si>
    <t>Jumper Resistor for SENSE_P5V signal.</t>
  </si>
  <si>
    <t>To provide path to the output voltage to be transmitted to the ADC.</t>
  </si>
  <si>
    <t>The signal path to SENSE_P5V will be broken.
iiSC will not be able to detect/sense 5V.</t>
  </si>
  <si>
    <t>5V rail voltage Indication.</t>
  </si>
  <si>
    <t>To provide an indication of the presence of the 5V potential Rail.</t>
  </si>
  <si>
    <t>LED fails</t>
  </si>
  <si>
    <t>Supply to LED will be broken.
5V Indication will not be available.</t>
  </si>
  <si>
    <t>Current limiting for the LED will be not be available and as a result the LED will burn and fail.
5V Indication will not be available.</t>
  </si>
  <si>
    <t>5V Indication will not be available.</t>
  </si>
  <si>
    <t>Jumper Resistor for 5V rail.</t>
  </si>
  <si>
    <t>Jumper fails open.</t>
  </si>
  <si>
    <t>JPM16</t>
  </si>
  <si>
    <t>To provide 5V supply, path to rail.</t>
  </si>
  <si>
    <t>To provide C_5V supply, path to rail.</t>
  </si>
  <si>
    <t>Jumper Resistor for C_5V rail.</t>
  </si>
  <si>
    <t>Gate Resistor.</t>
  </si>
  <si>
    <t>Gate signal path will be broken resulting in un-controllable MOSFET.
RS485 communication will remain disabled. 
iiSC can not communicate with iiGD and UPSB</t>
  </si>
  <si>
    <t>To limit Current at Gate of Q5</t>
  </si>
  <si>
    <t>Current limit will be compromised.
No immediate affect but MOSFET life will be reduced and it might get damaged with time.</t>
  </si>
  <si>
    <t>Force enable C_P5V</t>
  </si>
  <si>
    <t>To force C_P5V rail to enable.</t>
  </si>
  <si>
    <t>Connector trace damage</t>
  </si>
  <si>
    <t xml:space="preserve">No immediate effect.
While testing, manual enable of C_P5V will not be available.
</t>
  </si>
  <si>
    <t>R284</t>
  </si>
  <si>
    <t>Jumper Resistor</t>
  </si>
  <si>
    <t>To provide SENSE_C_P5V path to the ADC.</t>
  </si>
  <si>
    <t>The signal path to SENSE_C_P5V will be broken.
iiSC will not be able to detect/sense C_P5V.</t>
  </si>
  <si>
    <t>De-coupling capacitor.</t>
  </si>
  <si>
    <t>To remove noise or ripples.</t>
  </si>
  <si>
    <t>MOSFET biasing Resistor.</t>
  </si>
  <si>
    <t xml:space="preserve">To pull up the GATE of Q4. </t>
  </si>
  <si>
    <t>GATE of the Q4 will get floating.
Q4 cannot be switched OFF and therefore C_P5V cannot be disabled.</t>
  </si>
  <si>
    <t>GATE of the Q4 will get constant HIGH.
Q4 cannot be switched ON and therefore C_P5V cannot be enabled.</t>
  </si>
  <si>
    <t xml:space="preserve">Reference voltage at the IC's REFIN pin will be LOW.
0V75_FPGA_VTT will not be available and hence SOC will not be working correctly.
</t>
  </si>
  <si>
    <t>JMP13</t>
  </si>
  <si>
    <t>C804, C807 to C810</t>
  </si>
  <si>
    <t>Jumper</t>
  </si>
  <si>
    <t>To connect P5V to U79 IC.</t>
  </si>
  <si>
    <t>Noise filtering capacitor.</t>
  </si>
  <si>
    <t>Buck converter supply path will be broken. 
5 V rail will not be available.
No power will be for iiSC.
All iiGD boards will switch to safe state.</t>
  </si>
  <si>
    <t>24 V rail  will be shorted.
5 V rail will not be available.
No power will be available for iiSC.
All iiGD boards will switch to safe state.</t>
  </si>
  <si>
    <t xml:space="preserve">P5V rail will be shorted to ground.
All circuits working with 5V will shut down. 
All iiGD boards associated with the respective MVAr will switch to safe state.
</t>
  </si>
  <si>
    <t>C803</t>
  </si>
  <si>
    <t>Bootstrap Capacitor.</t>
  </si>
  <si>
    <t xml:space="preserve">Bootstrapping of the IC will be nullify.
</t>
  </si>
  <si>
    <t>C1018</t>
  </si>
  <si>
    <t>1.5 V regulator Compensation network capacitor.</t>
  </si>
  <si>
    <t>JMP42</t>
  </si>
  <si>
    <t>1.5 V regulator feedback Voltage divider - High side resistor.</t>
  </si>
  <si>
    <t>R662</t>
  </si>
  <si>
    <t>R664</t>
  </si>
  <si>
    <t>1.5 V regulator feedback Voltage divider - Low side resistor.</t>
  </si>
  <si>
    <t>To connect 1.5V output to 1V5_FPGA rail.</t>
  </si>
  <si>
    <t>C235</t>
  </si>
  <si>
    <t>C228</t>
  </si>
  <si>
    <t>C234</t>
  </si>
  <si>
    <t>R213</t>
  </si>
  <si>
    <t>U14 - Internal Voltage Regulator - Capacitor</t>
  </si>
  <si>
    <t>Power management IC.</t>
  </si>
  <si>
    <t>ORing  FET IC Input filter capacitor.</t>
  </si>
  <si>
    <t>ORing FET IC</t>
  </si>
  <si>
    <t>ORing FET.</t>
  </si>
  <si>
    <t>Reverse biased diode between Input and output Pin of OR Controller IC.</t>
  </si>
  <si>
    <t>Forward biased diodes between OR Controller IC and Ground.</t>
  </si>
  <si>
    <t>Input noise  filter capacitor.</t>
  </si>
  <si>
    <t xml:space="preserve">Input noise filter resistor.
</t>
  </si>
  <si>
    <t xml:space="preserve">Capacitor network in series with noise filter resistor. </t>
  </si>
  <si>
    <t>Internal supply disable resistor network, pull-down resistor.</t>
  </si>
  <si>
    <t>Internal supply disable resistor network, pull-up resistor.</t>
  </si>
  <si>
    <t>Load measurement resistor network.</t>
  </si>
  <si>
    <t xml:space="preserve">Resistor between RT pin and ground. </t>
  </si>
  <si>
    <t>Resistor at the gate of the high side MOSFET.</t>
  </si>
  <si>
    <t>Resistor at the gate of the low side MOSFET.</t>
  </si>
  <si>
    <t xml:space="preserve">Resistor between Gate and source of High side MOSFET. </t>
  </si>
  <si>
    <t>Resistor between Gate and drain of Low side MOSFET.</t>
  </si>
  <si>
    <t>Resistor for the Ramp selection.</t>
  </si>
  <si>
    <t>Capacitor for the ramp selection network.</t>
  </si>
  <si>
    <t>Enable voltage divider resistors.</t>
  </si>
  <si>
    <t>Compensation network resistor.</t>
  </si>
  <si>
    <t>Buck converter IC.</t>
  </si>
  <si>
    <t>Output filter capacitors.</t>
  </si>
  <si>
    <t>C_P5V  Enable MOSFET.</t>
  </si>
  <si>
    <t>1.25 V regulator IC.</t>
  </si>
  <si>
    <t>1V25 regulator- Input side filter capacitors.</t>
  </si>
  <si>
    <t xml:space="preserve">1v25 regulator- Output side filter capacitors.
</t>
  </si>
  <si>
    <t xml:space="preserve">0.75 V regulator IC.
</t>
  </si>
  <si>
    <t>0.75 V reference voltage resistor divider network, pull-up resistor.</t>
  </si>
  <si>
    <t xml:space="preserve">0.75 V reference voltage resistor divider network, pull-down resistor.
</t>
  </si>
  <si>
    <t>0.75 V enable resistor.</t>
  </si>
  <si>
    <t>1.5 V regulator IC.</t>
  </si>
  <si>
    <t>1.5 V regulator oscillator resistor.</t>
  </si>
  <si>
    <t>1.5 V regulator Compensation network- resistor.</t>
  </si>
  <si>
    <t>1.5 V regulator low side power Diode.</t>
  </si>
  <si>
    <t>1.5 V regulator high side inductor.</t>
  </si>
  <si>
    <t>1.5 V regulator soft start capacitor.</t>
  </si>
  <si>
    <t>U14 - SYNC/MODE pull down resistor.</t>
  </si>
  <si>
    <t>Power management IC high side power inductor.</t>
  </si>
  <si>
    <t>Q20A, Q20B</t>
  </si>
  <si>
    <t>Power management IC power-side MOSFET.</t>
  </si>
  <si>
    <t>R215</t>
  </si>
  <si>
    <t>R216</t>
  </si>
  <si>
    <t>R210</t>
  </si>
  <si>
    <t>D22</t>
  </si>
  <si>
    <t>Q19</t>
  </si>
  <si>
    <t>Power Good Indication - GATE - Pull up Resistor</t>
  </si>
  <si>
    <t>To pull the line at HIGH state.</t>
  </si>
  <si>
    <t>Line will be floating.
Wrong indication may be observed.</t>
  </si>
  <si>
    <t>Power Good Indication - GATE - Series Resistor</t>
  </si>
  <si>
    <t>To limit current at gate of Q19.</t>
  </si>
  <si>
    <t>To bias MOSFET and limit current for LED D22.</t>
  </si>
  <si>
    <t>Power Good Indication -MOSFET biasing Resistor.</t>
  </si>
  <si>
    <t>Indication for SoC Power Good Signal</t>
  </si>
  <si>
    <t>Power Good Indication -Diode.</t>
  </si>
  <si>
    <t>Power Good Indication -MOSFET.</t>
  </si>
  <si>
    <t>To drive the LED based on SoC Power Good Signal.</t>
  </si>
  <si>
    <t xml:space="preserve">LED will be constantly be Lit.
SoC Power Good Signal indication will not work properly.
</t>
  </si>
  <si>
    <t xml:space="preserve">Line will be constantly HIGH.
SoC Power Good Signal indication will not work properly.
</t>
  </si>
  <si>
    <t>1V5 voltage Indication - GATE - Pull down Resistor</t>
  </si>
  <si>
    <t>R358</t>
  </si>
  <si>
    <t>1V5 voltage Indication  - GATE - Series Resistor</t>
  </si>
  <si>
    <t>R357</t>
  </si>
  <si>
    <t>1V5 voltage Indication  -MOSFET biasing Resistor.</t>
  </si>
  <si>
    <t>R866</t>
  </si>
  <si>
    <t>1V5 voltage Indication - Diode LED.</t>
  </si>
  <si>
    <t>D37</t>
  </si>
  <si>
    <t>1V5 voltage Indication - MOSFET.</t>
  </si>
  <si>
    <t>To pull the line at LOW state.</t>
  </si>
  <si>
    <t xml:space="preserve">Line will be constantly LOW.
SoC Power Good Signal indication will not work properly and will OFF constantly.
</t>
  </si>
  <si>
    <t>To limit current at gate of Q30.</t>
  </si>
  <si>
    <t>To bias MOSFET and limit current for LED D30.</t>
  </si>
  <si>
    <t>Q30</t>
  </si>
  <si>
    <t>Indication for 1V5 voltage.</t>
  </si>
  <si>
    <t>R225</t>
  </si>
  <si>
    <t>R232</t>
  </si>
  <si>
    <t>C240</t>
  </si>
  <si>
    <t>R220</t>
  </si>
  <si>
    <t>R221</t>
  </si>
  <si>
    <t>C238, C239</t>
  </si>
  <si>
    <t>R226</t>
  </si>
  <si>
    <t>R229</t>
  </si>
  <si>
    <t>R230</t>
  </si>
  <si>
    <t>JMP10</t>
  </si>
  <si>
    <t>C241</t>
  </si>
  <si>
    <t>R233</t>
  </si>
  <si>
    <t>C242, C243</t>
  </si>
  <si>
    <t>C247</t>
  </si>
  <si>
    <t>C249</t>
  </si>
  <si>
    <t>R241</t>
  </si>
  <si>
    <t>R234</t>
  </si>
  <si>
    <t>R238</t>
  </si>
  <si>
    <t>JMP11</t>
  </si>
  <si>
    <t>C244</t>
  </si>
  <si>
    <t>L15</t>
  </si>
  <si>
    <t>C245, C246</t>
  </si>
  <si>
    <t>R237</t>
  </si>
  <si>
    <t>R235</t>
  </si>
  <si>
    <t>JMP12</t>
  </si>
  <si>
    <t>C248</t>
  </si>
  <si>
    <t>L16</t>
  </si>
  <si>
    <t>C250, C251</t>
  </si>
  <si>
    <t>R243</t>
  </si>
  <si>
    <t>R242</t>
  </si>
  <si>
    <t>C252</t>
  </si>
  <si>
    <t>IC will not remain in the desired operating mode and output may not be as intended.</t>
  </si>
  <si>
    <t>SYNC/MODE pin of the IC will be floating.
IC will not remain in the desired operating mode and output may not be as intended.</t>
  </si>
  <si>
    <t>U14 - Channel 1 Error amplifier - Resistor</t>
  </si>
  <si>
    <t>U14 - Channel 2 Error amplifier - Resistor</t>
  </si>
  <si>
    <t>COMP1 pin of the U12 will be floating.
Peak inductor current will be not set to desired current and therefore output voltage will be not as desired or no output at all.
SoC will not get desired voltage and will not work.</t>
  </si>
  <si>
    <t>Peak inductor current will be not set to desired current and therefore output voltage will be not as desired or no output at all.
SoC will not get desired voltage and will not work.</t>
  </si>
  <si>
    <t>C237</t>
  </si>
  <si>
    <t>U14 - Channel 1 Error amplifier - Capacitor</t>
  </si>
  <si>
    <t>U14 - Channel 2 Error amplifier - Capacitor</t>
  </si>
  <si>
    <t>R227</t>
  </si>
  <si>
    <t xml:space="preserve">Jumper Resistor </t>
  </si>
  <si>
    <t>To connect VREG to SS12 pin</t>
  </si>
  <si>
    <t>R239</t>
  </si>
  <si>
    <t>U14 - Channel 3 Error amplifier - Capacitor</t>
  </si>
  <si>
    <t>COMP3 pin of the U12 will be floating.
Peak inductor current will be not set to desired current and therefore output voltage will be not as desired or no output at all.
SoC will not get desired voltage and will not work.</t>
  </si>
  <si>
    <t>U14 - Channel 4 Error amplifier - Resistor</t>
  </si>
  <si>
    <t>COMP4 pin of the U12 will be floating.
Peak inductor current will be not set to desired current and therefore output voltage will be not as desired or no output at all.
SoC will not get desired voltage and will not work.</t>
  </si>
  <si>
    <t>R867</t>
  </si>
  <si>
    <t>R868</t>
  </si>
  <si>
    <t>R217</t>
  </si>
  <si>
    <t>R223</t>
  </si>
  <si>
    <t>R218</t>
  </si>
  <si>
    <t>R224</t>
  </si>
  <si>
    <t>R231</t>
  </si>
  <si>
    <t>R252</t>
  </si>
  <si>
    <t>EN1V5 - Voltage divider - High side Resistor</t>
  </si>
  <si>
    <t>EN1V5 - Voltage divider - Low side Resistor</t>
  </si>
  <si>
    <t>EN1V8 - Voltage divider - High side Resistor</t>
  </si>
  <si>
    <t>EN1V8 - Voltage divider - Low side Resistor</t>
  </si>
  <si>
    <t>EN135 - Voltage divider - High side Resistor</t>
  </si>
  <si>
    <t>EN135 - Voltage divider - Low side Resistor</t>
  </si>
  <si>
    <t>EN2 - Voltage divider - High side Resistor</t>
  </si>
  <si>
    <t>EN2 - Voltage divider - Low side Resistor</t>
  </si>
  <si>
    <t>To provide respective voltage signal to enable channel 4 of U14 for 1.8V generation.</t>
  </si>
  <si>
    <t>To provide respective voltage signal to enable channel 1 &amp; 3 of U14 for 3.3V, 2.5V and XADC_1V8 generation.</t>
  </si>
  <si>
    <t>To provide respective voltage signal to enable channel 2 of U14 for 1V_FPGA generation.</t>
  </si>
  <si>
    <t>To provide respective voltage signal to enable U79 for 1.5 V generation.</t>
  </si>
  <si>
    <t>C1006, C1007</t>
  </si>
  <si>
    <t>C1008 to C1012</t>
  </si>
  <si>
    <t>C1002, C1003</t>
  </si>
  <si>
    <t>C1004, C1005</t>
  </si>
  <si>
    <t>To reduce noise at input supply.</t>
  </si>
  <si>
    <t>0V75_REF rail - Noise reduction - Capacitor</t>
  </si>
  <si>
    <t>1V5_FPGA rail - Noise reduction - Capacitor</t>
  </si>
  <si>
    <t>3V3_FPGA rail - Noise reduction - Capacitor</t>
  </si>
  <si>
    <t xml:space="preserve">1.5 V rail will not be available. 
One of the power rail will not be available to SOC.
SoC may not work properly.
All iiGD boards associated with the respective MVAr will switch to safe state.
</t>
  </si>
  <si>
    <t>0V75_FPGA_VTT rail - Noise reduction - Capacitor</t>
  </si>
  <si>
    <t>3V3_FPGA rail will be shorted to ground.
SoC will not get 3.3 voltage and will not work.</t>
  </si>
  <si>
    <t xml:space="preserve">0V75_FPGA_VTT rail will not be available. 
One of the  power rail will not be available to SOC.
All iiGD boards of the respective MVAr will switch to safe state.
</t>
  </si>
  <si>
    <t xml:space="preserve">0V75_REF rail will not be available. 
One of the  power rail will not be available to SOC.
All iiGD boards of the respective MVAr will switch to safe state.
</t>
  </si>
  <si>
    <t>L26</t>
  </si>
  <si>
    <t>R510</t>
  </si>
  <si>
    <t>C826, C827, C828, C442</t>
  </si>
  <si>
    <t>R692</t>
  </si>
  <si>
    <t>Q37</t>
  </si>
  <si>
    <t>R691</t>
  </si>
  <si>
    <t>R697</t>
  </si>
  <si>
    <t>R698</t>
  </si>
  <si>
    <t>J37</t>
  </si>
  <si>
    <t>R694</t>
  </si>
  <si>
    <t>C843</t>
  </si>
  <si>
    <t>C832</t>
  </si>
  <si>
    <t>C833</t>
  </si>
  <si>
    <t>R688</t>
  </si>
  <si>
    <t>C841</t>
  </si>
  <si>
    <t>C842</t>
  </si>
  <si>
    <t>C829</t>
  </si>
  <si>
    <t>C834</t>
  </si>
  <si>
    <t>C835</t>
  </si>
  <si>
    <t>R687</t>
  </si>
  <si>
    <t>R689</t>
  </si>
  <si>
    <t>R695</t>
  </si>
  <si>
    <t>C836, to C840,
C365 to C370</t>
  </si>
  <si>
    <t>JMP23</t>
  </si>
  <si>
    <t>R690</t>
  </si>
  <si>
    <t>D58</t>
  </si>
  <si>
    <t>FB3</t>
  </si>
  <si>
    <t>To reduce noise.</t>
  </si>
  <si>
    <t>Input Rail Supply - Noise filtering Capacitor</t>
  </si>
  <si>
    <t>Input Rail - Inductor</t>
  </si>
  <si>
    <t>Supply path will be broken to the -5V circuit.
-5V will not be available.
Signal conditioning circuits will not work.</t>
  </si>
  <si>
    <t>Input Supply - Ferrite Bead</t>
  </si>
  <si>
    <t>Ferrite Bead fails open.</t>
  </si>
  <si>
    <t>Ferrite Bead fails short.</t>
  </si>
  <si>
    <t>To limit current to Q37 GATE</t>
  </si>
  <si>
    <t>To provide enable signal for U88</t>
  </si>
  <si>
    <t>C831</t>
  </si>
  <si>
    <t xml:space="preserve"> -5 V regulator input filter capacitor.</t>
  </si>
  <si>
    <t>To set desired reference voltage to obtained 3.3 Volts at output.</t>
  </si>
  <si>
    <t>To connect 3.3V output to rail.</t>
  </si>
  <si>
    <t>3V3_FPGA rail jumper</t>
  </si>
  <si>
    <t>JMP9</t>
  </si>
  <si>
    <t>To drain Miller Capacitance of the GATE of the MOSFET.</t>
  </si>
  <si>
    <t>U14 - High side Power MOSFET - GATE pull down Resistor.</t>
  </si>
  <si>
    <t>MOSFET could not be switched OFF.
Desired output voltage of 3.3V will not be available.
SoC will not get 3.3V supply and will not work.</t>
  </si>
  <si>
    <t>MOSFET will be constantly switched OFF.
Desired output voltage of 3.3V will not be available.
SoC will not get 3.3V supply and will not work.</t>
  </si>
  <si>
    <t xml:space="preserve">3V3_FPGA rail will be shorted to ground.
All circuits working with 3V3_FPGA will shut down. 
All iiGD boards associated with the respective MVAr will switch to safe state.
</t>
  </si>
  <si>
    <t>3V3_FPGA rail will be shorted to ground.
All circuits working with 3V3_FPGA will shut down. 
All iiGD boards associated with the respective MVAr will switch to safe state.</t>
  </si>
  <si>
    <t>Affected MVAr will be bypassed by using CLB as long as the issue persist.
Device will keep working normally with reduced injection capability.</t>
  </si>
  <si>
    <t>C236</t>
  </si>
  <si>
    <t>1V_FPGA rail jumper</t>
  </si>
  <si>
    <t>U14 - Channel 2 High side Power MOSFET - GATE pull down Resistor.</t>
  </si>
  <si>
    <t>To set desired reference voltage to obtained 1 Volts at output.</t>
  </si>
  <si>
    <t>To connect 1V output to rail.</t>
  </si>
  <si>
    <t>MOSFET could not be switched OFF.
Desired output voltage of 1V will not be available.
SoC will not get 1V supply and will not work.</t>
  </si>
  <si>
    <t>MOSFET will be constantly switched OFF.
Desired output voltage of 1V will not be available.
SoC will not get 1V supply and will not work.</t>
  </si>
  <si>
    <t>1V_FPGA rail will be shorted to ground.
All circuits working with 1V_FPGA will shut down. 
All iiGD boards associated with the respective MVAr will switch to safe state.</t>
  </si>
  <si>
    <t>To set desired reference voltage to obtained 2.5 Volts at output.</t>
  </si>
  <si>
    <t>2V5_FPGA rail jumper</t>
  </si>
  <si>
    <t>To connect 2.5V output to rail.</t>
  </si>
  <si>
    <t>2V5_FPGA rail will be shorted to ground.
All circuits working with 2V5_FPGA will shut down. 
All iiGD boards associated with the respective MVAr will switch to safe state.</t>
  </si>
  <si>
    <t>1V8_FPGA rail jumper</t>
  </si>
  <si>
    <t>To set desired reference voltage to obtained 1.8 Volts at output.</t>
  </si>
  <si>
    <t>To connect 1.8V output to rail.</t>
  </si>
  <si>
    <t>1V8_FPGA rail will be shorted to ground.
All circuits working with 1V8_FPGA will shut down. 
All iiGD boards associated with the respective MVAr will switch to safe state.</t>
  </si>
  <si>
    <t xml:space="preserve">To limit the in-rush current. </t>
  </si>
  <si>
    <t>XADC_1V8 rail will be shorted to ground.
All circuits working with XADC_1V8 will shut down. 
All iiGD boards associated with the respective MVAr will switch to safe state.</t>
  </si>
  <si>
    <t>MOSFET Biasing - Resistor</t>
  </si>
  <si>
    <t xml:space="preserve">GATE of the Q37 will be shorted to 2V5_FPGA supply and could not be switched OFF.
U88 will remain enabled.
</t>
  </si>
  <si>
    <t>Jumper Resistor for Enable signal.</t>
  </si>
  <si>
    <t>To connect signal to the Enable pin of the U88 IC.</t>
  </si>
  <si>
    <t>Q38 GATE series - Resistor</t>
  </si>
  <si>
    <t>To limit current at the GATE of Q38</t>
  </si>
  <si>
    <t xml:space="preserve">Enable pin of the U88 will be shorted to 2V5_FPGA supply and Q37 could not be switched OFF.
U88 will remain enabled.
</t>
  </si>
  <si>
    <t>GATE of the Q38 could not be operated.
U88 will remain enabled.</t>
  </si>
  <si>
    <t>Q38 - GATE Pull down - Resistor</t>
  </si>
  <si>
    <t>MOSFET could be switched OFF.
False triggering of the MOSFET may occur.</t>
  </si>
  <si>
    <t>-5 V regulator enable MOSFET.</t>
  </si>
  <si>
    <t>-5 V regulator hard enable connector.</t>
  </si>
  <si>
    <t>To provide hard enable to the MOSFET to enable U88 IC.</t>
  </si>
  <si>
    <t>Fails to provide connection.</t>
  </si>
  <si>
    <t>-5 V regulator Enable - Pull down Resistor.</t>
  </si>
  <si>
    <t>To pull the line down to a known state.</t>
  </si>
  <si>
    <t>The line could not be pulled down.
No effect to enabling feature of the U88.</t>
  </si>
  <si>
    <t>To reduce noise and ripples.</t>
  </si>
  <si>
    <t>-5 V regulator Enable - Bypass capacitor.</t>
  </si>
  <si>
    <t>Noise filtering will be reduced.
No effect to enabling feature of the U88.</t>
  </si>
  <si>
    <t>-5 V regulator Soft start - Capacitor.</t>
  </si>
  <si>
    <t>C584, C585, C830, C825</t>
  </si>
  <si>
    <t>-5 V regulator - De-coupling - Capacitor.</t>
  </si>
  <si>
    <t>To reduce noise from the VCC pin.</t>
  </si>
  <si>
    <t>To sets the ramp
slope used for emulated current mode control.</t>
  </si>
  <si>
    <t>-5 V regulator - Ramp set - Capacitor.</t>
  </si>
  <si>
    <t>RAMP pin will be connected to VCC pin via 1 mega ohm resistance.</t>
  </si>
  <si>
    <t>To set the timing
for hiccup mode current limiting</t>
  </si>
  <si>
    <t>-5 V regulator - Bootstrap - Capacitor.</t>
  </si>
  <si>
    <t>To provide bias to the MOSFET gate driver of the U88 IC.</t>
  </si>
  <si>
    <t>-5 Volt supply - Indication - Resistor.</t>
  </si>
  <si>
    <t>To limit current for LED D58</t>
  </si>
  <si>
    <t>-5 Volt supply - Indication will be affected and will not be available.</t>
  </si>
  <si>
    <t>Large current will pass through the LED and it will burn.
-5 Volt supply - Indication will be affected and will not be available.</t>
  </si>
  <si>
    <t>-5 Volt supply - Indication - LED.</t>
  </si>
  <si>
    <t>M5V_A supply - Jumper - Resistor</t>
  </si>
  <si>
    <t>To set the output voltage of the IC.</t>
  </si>
  <si>
    <t>-5 V regulator feedback resistor.</t>
  </si>
  <si>
    <t>To configure the error amplifier gain characteristics to accomplish a stable voltage loop
gain</t>
  </si>
  <si>
    <t>-5 Regulator -  Error Amplifier Compensation - Capacitor</t>
  </si>
  <si>
    <t>Resistor network between CSG and CS Pin.</t>
  </si>
  <si>
    <t>Input series RC circuit - Resistor.</t>
  </si>
  <si>
    <t>-5 V Regulator IC.</t>
  </si>
  <si>
    <t>-5 V regulator oscillator resistor (RT Pin).</t>
  </si>
  <si>
    <t>-5 V regulator High side MOSFET.</t>
  </si>
  <si>
    <t>-5 V regulator recovery diode.</t>
  </si>
  <si>
    <t>-5 V regulator high side power inductor.</t>
  </si>
  <si>
    <t xml:space="preserve">FO_3V3 regulator. </t>
  </si>
  <si>
    <t>3V3 regulator input inductor.</t>
  </si>
  <si>
    <t>3V3 regulator oscillator resistor (RT).</t>
  </si>
  <si>
    <t>3V3 regulator - Feedback higher side - Resistor.</t>
  </si>
  <si>
    <t>To filter noise and reduce ripples.</t>
  </si>
  <si>
    <t>R269</t>
  </si>
  <si>
    <t>R283</t>
  </si>
  <si>
    <t>P3V3 - Enable - Voltage divider - High side Resistor</t>
  </si>
  <si>
    <t>To provide respective voltage signal to enable U63 for 3.3 V generation.</t>
  </si>
  <si>
    <t>P3V3 - Enable - Voltage divider - Low side Resistor</t>
  </si>
  <si>
    <t>C381</t>
  </si>
  <si>
    <t>C419</t>
  </si>
  <si>
    <t>R271</t>
  </si>
  <si>
    <t>C422</t>
  </si>
  <si>
    <t>3.3 V regulator Soft start - Capacitor.</t>
  </si>
  <si>
    <t>3.3 V regulator - De-coupling - Capacitor.</t>
  </si>
  <si>
    <t>3.3 V regulator - Ramp set - Capacitor.</t>
  </si>
  <si>
    <t>C443, C486, C375, C372, C373, C374</t>
  </si>
  <si>
    <t>R282, R356</t>
  </si>
  <si>
    <t>3.3V Regulator -  Error Amplifier Compensation - Capacitor</t>
  </si>
  <si>
    <t>C420</t>
  </si>
  <si>
    <t>C424</t>
  </si>
  <si>
    <t>R276</t>
  </si>
  <si>
    <t>D28</t>
  </si>
  <si>
    <t>C79, C80, 
C377 to C380,
C418, C421, C423</t>
  </si>
  <si>
    <t>P3V3 Volt supply - Indication - Resistor.</t>
  </si>
  <si>
    <t>To limit current for LED D28.</t>
  </si>
  <si>
    <t>P3V3 Volt supply - Indication will be affected and will not be available.</t>
  </si>
  <si>
    <t>Large current will pass through the LED and it will burn.
P3V3 Volt supply - Indication will be affected and will not be available.</t>
  </si>
  <si>
    <t>P3V3 Volt supply - Indication - LED.</t>
  </si>
  <si>
    <t>R342</t>
  </si>
  <si>
    <t>C425, C426, C427</t>
  </si>
  <si>
    <t>R270</t>
  </si>
  <si>
    <t>Jumper Resistor for P3V3 rail.</t>
  </si>
  <si>
    <t>To provide P3V3 supply, path to rail.</t>
  </si>
  <si>
    <t>To provide C_P3V3 supply, path to rail.</t>
  </si>
  <si>
    <t>To provide SENSE_C_P3V3 path to the ADC.</t>
  </si>
  <si>
    <t>C_P3V3 Supply filtering capacitors</t>
  </si>
  <si>
    <t>Jumper Resistor for SENSE_P3V3 signal.</t>
  </si>
  <si>
    <t>C449 ,C450, C451</t>
  </si>
  <si>
    <t xml:space="preserve">C17, C49, C50, C301, C444, C447 ,C448, C446,  C452, </t>
  </si>
  <si>
    <t>Input supply noise filter - Capacitor</t>
  </si>
  <si>
    <t>P5V rail will be shorted to ground. 
All sections powered by it will shut down.</t>
  </si>
  <si>
    <t>Output supply 2.048V_AREF noise filter - Capacitor</t>
  </si>
  <si>
    <t>2.048V_AREF rail will be shorted to ground. 
Signal conditioning reference will be affected.
Wrong ADC values and fault may be generated.</t>
  </si>
  <si>
    <t>2.048 V reference chip.</t>
  </si>
  <si>
    <t>3 V reference chip.</t>
  </si>
  <si>
    <t>R369</t>
  </si>
  <si>
    <t>Output supply 3V_AREF noise filter - Capacitor</t>
  </si>
  <si>
    <t>3V_AREF rail will be shorted to ground. 
Signal conditioning reference will be affected.
Wrong ADC values and fault may be generated.</t>
  </si>
  <si>
    <t>R932</t>
  </si>
  <si>
    <t>R363</t>
  </si>
  <si>
    <t>R88</t>
  </si>
  <si>
    <t>R92</t>
  </si>
  <si>
    <t>R266</t>
  </si>
  <si>
    <t>R91</t>
  </si>
  <si>
    <t>R780</t>
  </si>
  <si>
    <t xml:space="preserve">No immediate effect. 
Device will keep working normally as far as no fault current does not reach fault current threshold. </t>
  </si>
  <si>
    <t xml:space="preserve">System will keep working normally as far as no fault current does not reach fault current threshold.
</t>
  </si>
  <si>
    <t>R371</t>
  </si>
  <si>
    <t>R370</t>
  </si>
  <si>
    <t>C445, C1082</t>
  </si>
  <si>
    <t>1V5_AREF - Voltage divider - Resistor</t>
  </si>
  <si>
    <t>To divide incoming 3V  to half 1.5V.</t>
  </si>
  <si>
    <t xml:space="preserve">No immediate effect. 
Device will keep working normally as far as Injection voltage not reach fault Injection voltage. </t>
  </si>
  <si>
    <t xml:space="preserve">No immediate effect. 
Device will keep working normally as far as Injection voltage not reach Injection over voltage fault threshold. </t>
  </si>
  <si>
    <t>0.5_AREF - Voltage divider - Resistor</t>
  </si>
  <si>
    <t>To divide incoming 1.5V  to half 0.5 V.</t>
  </si>
  <si>
    <t>Input supply - Voltage divider - Low side Resistor</t>
  </si>
  <si>
    <t>2.5 V regulator.</t>
  </si>
  <si>
    <t>Input side ferrite beat.</t>
  </si>
  <si>
    <t>Input side filter capacitors.</t>
  </si>
  <si>
    <t>Reverse current protection diode.</t>
  </si>
  <si>
    <t>Output side inductors.</t>
  </si>
  <si>
    <t>Output side filter capacitors.</t>
  </si>
  <si>
    <t>Analog mux IC.</t>
  </si>
  <si>
    <t>R297</t>
  </si>
  <si>
    <t>R302</t>
  </si>
  <si>
    <t>SENSE_C_P5V resistor voltage divider network high side resistor.</t>
  </si>
  <si>
    <t>SENSE_C_P5V resistor voltage divider network low side resistor.</t>
  </si>
  <si>
    <t xml:space="preserve">SENSE_3V3 resistor voltage divider network high side resistor.
</t>
  </si>
  <si>
    <t>SENSE_3V3 resistor voltage divider network low side resistor.</t>
  </si>
  <si>
    <t>R416</t>
  </si>
  <si>
    <t>R417</t>
  </si>
  <si>
    <t>R194</t>
  </si>
  <si>
    <t>iiGD_Supply_Sense voltage divider network high side resistor.</t>
  </si>
  <si>
    <t>iiGD_Supply_Sense - voltage divider network low side resistor.</t>
  </si>
  <si>
    <t xml:space="preserve">SENSE_P5V_A voltage divider network high side resistor.
</t>
  </si>
  <si>
    <t>SENSE_P5V_A voltage divider network low side resistor.</t>
  </si>
  <si>
    <t>R285</t>
  </si>
  <si>
    <t>R344</t>
  </si>
  <si>
    <t>R288</t>
  </si>
  <si>
    <t>SENSE_P22V8 - Decoupling Capacitor</t>
  </si>
  <si>
    <t>C541</t>
  </si>
  <si>
    <t>C534</t>
  </si>
  <si>
    <t>SENSE_P5V - Decoupling Capacitor</t>
  </si>
  <si>
    <t>SENSE_C_P5V - Decoupling Capacitor</t>
  </si>
  <si>
    <t>C224</t>
  </si>
  <si>
    <t>SENSE_C_PV3 - Decoupling Capacitor</t>
  </si>
  <si>
    <t>C280</t>
  </si>
  <si>
    <t>C539</t>
  </si>
  <si>
    <t>Rail 1 - Decoupling Capacitor</t>
  </si>
  <si>
    <t>C1089</t>
  </si>
  <si>
    <t>Rail 2 - Decoupling Capacitor</t>
  </si>
  <si>
    <t>Sense_RAIL_VOL - Decoupling Capacitor</t>
  </si>
  <si>
    <t>C46</t>
  </si>
  <si>
    <t>R413</t>
  </si>
  <si>
    <t>iiGD_Supply_Sense - Decoupling Capacitor</t>
  </si>
  <si>
    <t>C537</t>
  </si>
  <si>
    <t>2V5_FPGA rail will be shorted to ground. 
Analogue conditioned signals will be affected.
ADC values will not be read.</t>
  </si>
  <si>
    <t>C532, C535, C536, C538, C540, C1090, C1091, C1093, C1094</t>
  </si>
  <si>
    <t>U131</t>
  </si>
  <si>
    <t>U130</t>
  </si>
  <si>
    <t>R794</t>
  </si>
  <si>
    <t>R415, R420</t>
  </si>
  <si>
    <t xml:space="preserve">No potential effect on iiSC.
Supply voltage monitoring of SENSE_N22V8 &amp; SNESE_P5V will be affected.
</t>
  </si>
  <si>
    <t>C530</t>
  </si>
  <si>
    <t xml:space="preserve">SENSE_P2V5 resistor voltage divider network low side resistor.
</t>
  </si>
  <si>
    <t xml:space="preserve">SENSE_P22V8 resistor voltage divider network.
</t>
  </si>
  <si>
    <t xml:space="preserve">SENSE_P22V8 resistor voltage divider network low side resistor.
</t>
  </si>
  <si>
    <t>Rail 1 voltage measuring signal will be shorted to ground. 
Firmware will not be able to measure RAIL 1 voltage</t>
  </si>
  <si>
    <t>Rail 2 voltage measuring signal will be shorted to ground. 
Firmware will not be able to measure RAIL 1 voltage</t>
  </si>
  <si>
    <t>iiGD_Supply_Sense voltage will be grounded.
Firmware will raise iiGD supply fail flag.
Device will stay in monitoring mode.
iiGD will be in safe state mode</t>
  </si>
  <si>
    <t xml:space="preserve">MUX may be affected.
iiSC won't be able to detect the iiGD supply voltage correctly.
</t>
  </si>
  <si>
    <t>iiGD_Supply_Sense signal will be shorted to ground. 
Firmware will not be able to measure iiGD_Supply_Sense voltage.</t>
  </si>
  <si>
    <t xml:space="preserve">SENSE_P5V_A signal will be grounded.
SENSE_P5V_A could not be read. </t>
  </si>
  <si>
    <t xml:space="preserve">SENSE_P5V_A sensing will be affected.
5V will be sensed all the  time. </t>
  </si>
  <si>
    <t>C207</t>
  </si>
  <si>
    <t>SENSE_P5V_A - Decoupling Capacitor</t>
  </si>
  <si>
    <t>Mux channel 7 - Pull down - Resistor</t>
  </si>
  <si>
    <t>To pull the free channel to ground.</t>
  </si>
  <si>
    <t>SENSE_P5V resistor voltage divider network high side resistor.</t>
  </si>
  <si>
    <t>SENSE_P22V8 signal will be shorted to ground. 
P22V8 can not be sensed.</t>
  </si>
  <si>
    <t>SENSE_P2V5 - Decoupling Capacitor</t>
  </si>
  <si>
    <t xml:space="preserve">Sense_P2V5 will be grounded.
Sense_P2V5 can not be sensed. </t>
  </si>
  <si>
    <t xml:space="preserve">Sense_PV5 will be grounded.
Sense_PV5 can not be sensed. </t>
  </si>
  <si>
    <t xml:space="preserve">SENSE_C_PV5 will be grounded.
SENSE_C_PV5 can not be sensed. </t>
  </si>
  <si>
    <t xml:space="preserve">SENSE_C_PV3 will be grounded.
SENSE_C_PV3 can not be sensed. </t>
  </si>
  <si>
    <t xml:space="preserve">SENSE_3V3 will be grounded.
SENSE_3V3 can not be sensed. </t>
  </si>
  <si>
    <t xml:space="preserve">SENSE_3V3 sensing will be affected.
3.3V will be sensed all the  time. </t>
  </si>
  <si>
    <t xml:space="preserve">SENSE_C_3V3 will be grounded.
SENSE_C_3V3 can not be sensed. </t>
  </si>
  <si>
    <t>SENSE_3V3 - Decoupling Capacitor</t>
  </si>
  <si>
    <t xml:space="preserve">Input rail inductor.
</t>
  </si>
  <si>
    <t>Input noise filter capacitor.</t>
  </si>
  <si>
    <t>Input noise filter resistor.</t>
  </si>
  <si>
    <t>Capacitor network in series with noise filter resistor.</t>
  </si>
  <si>
    <t>Enable voltage divider network low side resistor.</t>
  </si>
  <si>
    <t>U53 - Undervoltage signal - Decoupling Capacitor</t>
  </si>
  <si>
    <t>C503</t>
  </si>
  <si>
    <t>Noise filtering will be reduce.</t>
  </si>
  <si>
    <t>UVLO pin will be shorted to ground.
Buck IC will detect this as under voltage and will disable itself.
No power available for iiGD.
All iiGD boards will switch to off state.</t>
  </si>
  <si>
    <t>U53 - Buck Regulator - Soft start - Capacitor.</t>
  </si>
  <si>
    <t>C507</t>
  </si>
  <si>
    <t>R505</t>
  </si>
  <si>
    <t>Jumper Resistor.</t>
  </si>
  <si>
    <t>TO connect U53 RES pin with P12V5.</t>
  </si>
  <si>
    <t>No immediate effect.
Hi-cup mode of the buck regulator will be affected.</t>
  </si>
  <si>
    <t>Compensation network capacitors.</t>
  </si>
  <si>
    <t>R552</t>
  </si>
  <si>
    <t xml:space="preserve">P12V5 supply path to the circuit will be broken.
Buck IC output will be affected.
Output power will not be available for iiGD. </t>
  </si>
  <si>
    <t xml:space="preserve">P12V5 supply will be shorted to ground.
Buck IC output will be affected.
Output power will not be available for iiGD. </t>
  </si>
  <si>
    <t>D45</t>
  </si>
  <si>
    <t>To protect reverse current from flowing.</t>
  </si>
  <si>
    <t xml:space="preserve">P12V5 supply will be shorted to Rail voltage when the Q15 will conduct.
Buck IC output will be affected.
Output power will not be available for iiGD. </t>
  </si>
  <si>
    <t>D59, R463</t>
  </si>
  <si>
    <t>Jumper Resistor for 14.7_iiGD rail.</t>
  </si>
  <si>
    <t>JPM22</t>
  </si>
  <si>
    <t>To provide 14.7_iiGD supply, path to rail.</t>
  </si>
  <si>
    <t>14.7_iiGD rail will not be available. 
No 14.7_iiGD power available for iiGD.
All iiGD boards will switch to safe state.</t>
  </si>
  <si>
    <t>JMP17</t>
  </si>
  <si>
    <t>C431</t>
  </si>
  <si>
    <t>D62</t>
  </si>
  <si>
    <t>R494</t>
  </si>
  <si>
    <t>R500</t>
  </si>
  <si>
    <t>R493</t>
  </si>
  <si>
    <t>R495</t>
  </si>
  <si>
    <t>R496</t>
  </si>
  <si>
    <t>R492</t>
  </si>
  <si>
    <t>C_P5V  Enable - Series Resistor.</t>
  </si>
  <si>
    <t>To divide voltage to desired level to enable C_P5V.</t>
  </si>
  <si>
    <t>C_P5V  Enable - Decoupling capacitor</t>
  </si>
  <si>
    <t>R499</t>
  </si>
  <si>
    <t>To provide certain voltage signal to enable C_P5V rail voltage.</t>
  </si>
  <si>
    <t>C_P5V  Enable - Input side - TVS Diode</t>
  </si>
  <si>
    <t xml:space="preserve">Safety protection will be reduced. </t>
  </si>
  <si>
    <t>To give certain voltage reference at OP-AMP non-inverting side.</t>
  </si>
  <si>
    <t>To set the gain of the OP-AMP.</t>
  </si>
  <si>
    <t>U66</t>
  </si>
  <si>
    <t>C_P5V  Enable - OP-AMP  IC</t>
  </si>
  <si>
    <t>C_P5V  Enable signal - Pull up resistor</t>
  </si>
  <si>
    <t>To limit current at GATE.</t>
  </si>
  <si>
    <t>C_P5V  Enable signal -GATE Series resistor</t>
  </si>
  <si>
    <t>C_P5V  Enable signal -MOSFET Biasing resistor</t>
  </si>
  <si>
    <t>C_P5V will be constantly enabled.</t>
  </si>
  <si>
    <t>To bias the MOSFET</t>
  </si>
  <si>
    <t>C147, C148, C499,
C351, C352, C353, C354</t>
  </si>
  <si>
    <t>R497</t>
  </si>
  <si>
    <t>R498</t>
  </si>
  <si>
    <t>To enable/disable C_P5V based on voltage level of 14.7V supply.</t>
  </si>
  <si>
    <t>To keep the line at known state.</t>
  </si>
  <si>
    <t>no immediate effect.</t>
  </si>
  <si>
    <t xml:space="preserve">Internal supply disable, pull-down resistor. </t>
  </si>
  <si>
    <t>Internal supply disable, pull-up resistor.</t>
  </si>
  <si>
    <t xml:space="preserve">Load measurement, pull-up resistor. </t>
  </si>
  <si>
    <t>Load measurement, pull-down resistor.</t>
  </si>
  <si>
    <t>Filter capacitor in parallel with load measurement low side resistor.</t>
  </si>
  <si>
    <t>R478</t>
  </si>
  <si>
    <t>R471</t>
  </si>
  <si>
    <t>iiGD - AC Power Supply - PWM Generator IC - PWM Reference Pin Capacitor.</t>
  </si>
  <si>
    <t>To limit current.</t>
  </si>
  <si>
    <t xml:space="preserve">PWM IC output to the GATE drive IC will not be available.
No PWM will be available for AC supply full bridge circuit.
Output power will not be available for iiGD. </t>
  </si>
  <si>
    <t>Safety protection will be reduced.
Due to over current the IC pin might get damaged with time.</t>
  </si>
  <si>
    <t>iiGD - AC Power Supply - PWM Generator IC - PWM Output E1 series Resistor.</t>
  </si>
  <si>
    <t>iiGD - AC Power Supply - PWM Generator IC - PWM Output E2 series Resistor.</t>
  </si>
  <si>
    <t>C500, C348, C349, C345, C428</t>
  </si>
  <si>
    <t>iiGD - AC Power Supply - Full Bridge - MOSFET Gate Driver IC - Output Side Resistor.</t>
  </si>
  <si>
    <t>R469, R474,
R485, R491</t>
  </si>
  <si>
    <t>R470, R489</t>
  </si>
  <si>
    <t>iiGD - AC Power Supply - Full Bridge - MOSFET Gate Driver IC.</t>
  </si>
  <si>
    <t>iiGD - AC Power Supply - Full Bridge - MOSFET Gate Driver IC - Input Side Pull Down Resistor.</t>
  </si>
  <si>
    <t>D60, D61</t>
  </si>
  <si>
    <t>C347, C429</t>
  </si>
  <si>
    <t>iiGD - AC Power Supply - Full Bridge - MOSFET Gate Driver IC - Reverse Current Diode</t>
  </si>
  <si>
    <t>To avoid reverse current to flow to the supply.</t>
  </si>
  <si>
    <t>iiGD - AC Power Supply - Full Bridge - MOSFET Gate Driver IC - High voltage floating supply return - Capacitor</t>
  </si>
  <si>
    <t>Jumper Resistor for AC1 rail.</t>
  </si>
  <si>
    <t>Jumper Resistor for AC2 rail.</t>
  </si>
  <si>
    <t>JMP27</t>
  </si>
  <si>
    <t>To provide AC1 supply, path to rail.</t>
  </si>
  <si>
    <t>To provide AC2 supply, path to rail.</t>
  </si>
  <si>
    <t>R468</t>
  </si>
  <si>
    <t>Jumper Resistor for GND connection.</t>
  </si>
  <si>
    <t>To provide to the GND level to the connector.</t>
  </si>
  <si>
    <t>R876</t>
  </si>
  <si>
    <t>R879</t>
  </si>
  <si>
    <t>R877</t>
  </si>
  <si>
    <t>R865, R875</t>
  </si>
  <si>
    <t>C1025</t>
  </si>
  <si>
    <t>Voltage monitoring IC reset pin pull up resistor.</t>
  </si>
  <si>
    <t>Voltage monitoring IC.</t>
  </si>
  <si>
    <t>Voltage monitoring IC enable pins resistors.</t>
  </si>
  <si>
    <t>C1031</t>
  </si>
  <si>
    <t>C1033</t>
  </si>
  <si>
    <t>C1038</t>
  </si>
  <si>
    <t>R902</t>
  </si>
  <si>
    <t>J71</t>
  </si>
  <si>
    <t>U118</t>
  </si>
  <si>
    <t>Optical receiver connector.</t>
  </si>
  <si>
    <t>Optical transmitter connector.</t>
  </si>
  <si>
    <t xml:space="preserve">Optical transmitter side pull down resistors. </t>
  </si>
  <si>
    <t>Optical receiver side pull down resistor.</t>
  </si>
  <si>
    <t>Optical receiver power side input inductor.</t>
  </si>
  <si>
    <t>Optical receiver power side input filter capacitor.</t>
  </si>
  <si>
    <t>Optical transmitter power side input filter capacitor.</t>
  </si>
  <si>
    <t>Power supervisor IC - IN 2 - Voltage divider - High Side - Resistor</t>
  </si>
  <si>
    <t>IN2 of the IC will be grounded and will be less than the set threshold.
IC will assert a  RESET at the Reset PIN and SOC will detect a Watchdog reset.
SOC will be in Reset Condition</t>
  </si>
  <si>
    <t>To divide voltage to desired level to be monitored.</t>
  </si>
  <si>
    <t xml:space="preserve">IN2 of the IC will be at constant HIGH state and will be more than the set threshold.
Output of the IC will remain Same.
No effect on SOC will be observed. </t>
  </si>
  <si>
    <t>Power supervisor IC - IN 2 - Voltage divider - Low Side - Resistor</t>
  </si>
  <si>
    <t xml:space="preserve">Affected device and its associated group of devices will transit to monitoring mode._x000D_
_x000D_
System will keep working with reduced injection capability._x000D_
</t>
  </si>
  <si>
    <t>To give reference voltage to set threshold.</t>
  </si>
  <si>
    <t>Power supervisor IC - IN 2 - Threshold Pin - Resistor</t>
  </si>
  <si>
    <t>To set the IN1 to OUT1  delay period.</t>
  </si>
  <si>
    <t>Power supervisor IC - CDLY Pin - Resistor</t>
  </si>
  <si>
    <t>To set the reset timeout period.</t>
  </si>
  <si>
    <t>3V3_FPGA Supply filtering capacitors</t>
  </si>
  <si>
    <t>P5V - Supply filtering capacitors</t>
  </si>
  <si>
    <t>To pull down the enable pin.</t>
  </si>
  <si>
    <t>Watch Dog Reset IC - Hard Enable - Connector</t>
  </si>
  <si>
    <t>To pull the ENABLE pin to HIGH state.</t>
  </si>
  <si>
    <t>Connector failure</t>
  </si>
  <si>
    <t xml:space="preserve">Enable pin could not be pulled HIGH. 
Firmware flashing can not be performed on iiSC. </t>
  </si>
  <si>
    <t xml:space="preserve">Permeant LOW state at Enable pin. 
SOC will be able to perform operations normally.
Firmware Flashing could not be performed on iiSC. </t>
  </si>
  <si>
    <t xml:space="preserve">Reset pin will be floating.
False reset may be detected on iiSC. </t>
  </si>
  <si>
    <t>Watch Dog Reset IC</t>
  </si>
  <si>
    <t>To perform the functionality of watch dog based on Power Good signal.</t>
  </si>
  <si>
    <t>IC output stuck at HIGH.</t>
  </si>
  <si>
    <t>IC output stuck at LOW.</t>
  </si>
  <si>
    <t xml:space="preserve">SoC will not be able to reset it-self.
Firmware flashing could not be performed on iiSC. </t>
  </si>
  <si>
    <t>J29</t>
  </si>
  <si>
    <t>ATM Connector</t>
  </si>
  <si>
    <t>Brown-out Detect and Reset for Flash Memories</t>
  </si>
  <si>
    <t>FB13</t>
  </si>
  <si>
    <t>C493</t>
  </si>
  <si>
    <t>Input rail - Supply filtering capacitors</t>
  </si>
  <si>
    <t>D50</t>
  </si>
  <si>
    <t>U33</t>
  </si>
  <si>
    <t>3.3 Regulator IC</t>
  </si>
  <si>
    <t>Output - Supply filtering capacitors</t>
  </si>
  <si>
    <t>FB14</t>
  </si>
  <si>
    <t>C488 to C492,
C494</t>
  </si>
  <si>
    <t>R268</t>
  </si>
  <si>
    <t>R340</t>
  </si>
  <si>
    <t>R523</t>
  </si>
  <si>
    <t>R202</t>
  </si>
  <si>
    <t>R339</t>
  </si>
  <si>
    <t>R522</t>
  </si>
  <si>
    <t xml:space="preserve">If device is already in injection mode it will transit to monitoring mode._x000D_
_x000D_
Device will stay in monitoring mode as long as the issue persist. _x000D_
</t>
  </si>
  <si>
    <t>3.3 Regulator IC - Enable - Voltage divider - High Side - Resistor</t>
  </si>
  <si>
    <t>R198</t>
  </si>
  <si>
    <t>3.3 Regulator IC - Enable - Voltage divider - Low Side - Resistor</t>
  </si>
  <si>
    <t>R200</t>
  </si>
  <si>
    <t>To divide voltage to desired level to be applied at ENABLE pin.</t>
  </si>
  <si>
    <t>ENABLE pin of the IC will be pulled to HIGH state.
3.3 Volts will be available.
No effect on SOC will be observed.
Undervoltage disable feature will not be available.</t>
  </si>
  <si>
    <t>3.3 Regulator IC - Schottky Diode</t>
  </si>
  <si>
    <t>To regulate incoming voltage to 3.3 Volts.</t>
  </si>
  <si>
    <t>IC Failure</t>
  </si>
  <si>
    <t>Input Rail - Voltage divider - Low Side - Resistor</t>
  </si>
  <si>
    <t>Current Path to SENSE pin of U82 will be directly connected to Rail voltage.
U82 will not be able to Sense the desired rail voltage for startup.
Brown out detect Reset Feature will not be available.</t>
  </si>
  <si>
    <t>To provide jumper path</t>
  </si>
  <si>
    <t>Jumper Fails open.</t>
  </si>
  <si>
    <t>Line will be in floating state while IC does not pull the line.</t>
  </si>
  <si>
    <t>Brown-out Reset IC.</t>
  </si>
  <si>
    <t>U82</t>
  </si>
  <si>
    <t>To provide .</t>
  </si>
  <si>
    <t>SoC will be stuck in reset state.
iiSC will not be able to bootup and will stay in unknown state.</t>
  </si>
  <si>
    <t>Supply path will be broken to the 3.3 regulator.
SV_3V3 will not be available.
Brown Out Detect circuits will not work.
SoC will be stuck in reset state.
iiSC will not be able to bootup and will stay in unknown state.</t>
  </si>
  <si>
    <t>ENABLE pin of the IC will be grounded.
3.3 Volts will not be available.
Brown Out Detect circuits will not work.
SoC will be stuck in reset state.
iiSC will not be able to bootup and will stay in unknown state.</t>
  </si>
  <si>
    <t>ENABLE pin of the IC will be pulled to HIGH state.
3.3 Volts will be available.
Brown Out Detect circuits will not work.
SoC will be stuck in reset state.
iiSC will not be able to bootup and will stay in unknown state.</t>
  </si>
  <si>
    <t>3.3 Volts will not be available.
SoC will be stuck in reset state.
iiSC will not be able to bootup and will stay in unknown state.</t>
  </si>
  <si>
    <t>S_3V3 V rail will be shorted to ground. 
3.3 Volts will not be available.
SoC will be stuck in reset state.
iiSC will not be able to bootup and will stay in unknown state.</t>
  </si>
  <si>
    <t>Supply path will be broken to the 3.3 regulator.
SV_3V3 will not be available.
SoC will be stuck in reset state.
iiSC will not be able to bootup and will stay in unknown state.</t>
  </si>
  <si>
    <t>Current Path to SENSE pin of U82 will be broken.
U82 will not be able to Sense the rail voltage.
SoC will be stuck in reset state.
iiSC will not be able to bootup and will stay in unknown state.</t>
  </si>
  <si>
    <t>Current Path to SENSE pin of U82 will be grounded.
SoC will be stuck in reset state.
iiSC will not be able to bootup and will stay in unknown state.</t>
  </si>
  <si>
    <t>Jumper fails-open.</t>
  </si>
  <si>
    <t>FLASH_RST signal will be shorted to ground.
SoC will be stuck in reset state.
iiSC will not be able to bootup and will stay in unknown state.</t>
  </si>
  <si>
    <t>FLASH_RST signal path from  U82 will be broken.
SoC will be stuck in reset state.
iiSC will not be able to bootup and will stay in unknown state.</t>
  </si>
  <si>
    <t>JTAG.</t>
  </si>
  <si>
    <t>JTAG Pins pull up resistor.</t>
  </si>
  <si>
    <t>JTAG Pins series resistor.</t>
  </si>
  <si>
    <t>JTAG TVS diodes.</t>
  </si>
  <si>
    <t>D87, D55</t>
  </si>
  <si>
    <t>3V3_FPGA - Supply filtering capacitors</t>
  </si>
  <si>
    <t>C815, C817, C1035, C1028</t>
  </si>
  <si>
    <t>2V5_FPGA - Supply filtering capacitors</t>
  </si>
  <si>
    <t>C1027, C1029</t>
  </si>
  <si>
    <t>WDR Buffer IC.</t>
  </si>
  <si>
    <t>U114</t>
  </si>
  <si>
    <t>R880</t>
  </si>
  <si>
    <t>WDR Buffer input pull up resistor.</t>
  </si>
  <si>
    <t>INIT_FPGA - Buffer - Input filtering capacitors</t>
  </si>
  <si>
    <t>C1034</t>
  </si>
  <si>
    <t>Manual Reset - Connector</t>
  </si>
  <si>
    <t>J35</t>
  </si>
  <si>
    <t>To provide ground signal to manually reset SoC.</t>
  </si>
  <si>
    <t>SOC could not be reset manually.
iiSC will be able to bootup and will stay in unknown state.</t>
  </si>
  <si>
    <t>To provide buffer to the INIT_FPGA signal.</t>
  </si>
  <si>
    <t>R891</t>
  </si>
  <si>
    <t>FPGA Debug Reset - Output pull up - Resistor.</t>
  </si>
  <si>
    <t xml:space="preserve">Buffer output will be floating. 
iiSC will be able to perform its functionality. </t>
  </si>
  <si>
    <t>1V25_FPGA - Supply filtering capacitors</t>
  </si>
  <si>
    <t>C805</t>
  </si>
  <si>
    <t>XADC_1V8 - Supply filtering capacitors</t>
  </si>
  <si>
    <t>C806, C1080</t>
  </si>
  <si>
    <t>XADC_1V8 Supply - High side - Ferrite Bead</t>
  </si>
  <si>
    <t>FB54, FB55</t>
  </si>
  <si>
    <t>R655</t>
  </si>
  <si>
    <t>SoC - CFGBVS_0  - Pin Series - Resistor</t>
  </si>
  <si>
    <t>To perform logical AND  operation.</t>
  </si>
  <si>
    <t>FPGA Power On Reset - AND GATE - Input filtering capacitors</t>
  </si>
  <si>
    <t>C1037</t>
  </si>
  <si>
    <t>J36</t>
  </si>
  <si>
    <t>R898</t>
  </si>
  <si>
    <t>FPGA Power On Reset - AND GATE - Input Pull up - Resistor</t>
  </si>
  <si>
    <t xml:space="preserve">One of the AND GATE input will be floating. 
WD RESET will not be able to reset the SoC.
iiSC will be able to perform its functionality. 
</t>
  </si>
  <si>
    <t>R899</t>
  </si>
  <si>
    <t>U116</t>
  </si>
  <si>
    <t>FPGA Power On Reset - AND GATE - IC</t>
  </si>
  <si>
    <t>FPGA Power On Reset - Output pull up - Resistor.</t>
  </si>
  <si>
    <t>R708</t>
  </si>
  <si>
    <t>R707</t>
  </si>
  <si>
    <t>FPGA Power On Reset - Input pull up - Resistor.</t>
  </si>
  <si>
    <t xml:space="preserve">AND GATE output will be floating. 
iiSC will be able to perform its functionality. </t>
  </si>
  <si>
    <t>R961, R965, R966, R967, R969</t>
  </si>
  <si>
    <t>Boot mode selection resistor.</t>
  </si>
  <si>
    <t>R652</t>
  </si>
  <si>
    <t>R648</t>
  </si>
  <si>
    <t>D52</t>
  </si>
  <si>
    <t>Q34</t>
  </si>
  <si>
    <t>R649</t>
  </si>
  <si>
    <t>D53</t>
  </si>
  <si>
    <t>R656</t>
  </si>
  <si>
    <t>D54</t>
  </si>
  <si>
    <t>To pull the signal line up.</t>
  </si>
  <si>
    <t>Indication - FPGA_Done Signal - Pull Up - Resistor</t>
  </si>
  <si>
    <t>The line will be pulled to HIGH state.
False indication of the FPGA_DONE signal will be observed.</t>
  </si>
  <si>
    <t>Indication - FPGA_Done Signal - LED - Resistor</t>
  </si>
  <si>
    <t>Line will be floating.
No immediate effect.</t>
  </si>
  <si>
    <t>Current path to LED will be broken.
Indication of the FPGA_DONE signal will not be available.</t>
  </si>
  <si>
    <t>Current limiting for the LED will be not be available and as a result the LED will burn and fail.
Indication of the FPGA_DONE signal will not be available.</t>
  </si>
  <si>
    <t>Indication - FPGA_Done Signal - LED</t>
  </si>
  <si>
    <t>To indicate signal state.</t>
  </si>
  <si>
    <t>Indication of the FPGA_DONE signal will not be available.</t>
  </si>
  <si>
    <t>Indication - FPGA_Done Signal - MOSFET</t>
  </si>
  <si>
    <t>To enable signal to indicate signal state.</t>
  </si>
  <si>
    <t>Indication - FPGA_INIT Signal - LED - Resistor</t>
  </si>
  <si>
    <t>Current path to LED will be broken.
Indication of the FPGA_INIT signal will not be available.</t>
  </si>
  <si>
    <t>Indication - FPGA_INIT Signal - LED</t>
  </si>
  <si>
    <t>Indication of the FPGA_INIT signal will not be available.</t>
  </si>
  <si>
    <t>Current limiting for the LED will be not be available and as a result the LED may burn and fail.
Indication of the FPGA_INIT signal will not be available.</t>
  </si>
  <si>
    <t>R624</t>
  </si>
  <si>
    <t>R993</t>
  </si>
  <si>
    <t>R625</t>
  </si>
  <si>
    <t>R920</t>
  </si>
  <si>
    <t>R1032</t>
  </si>
  <si>
    <t>R994</t>
  </si>
  <si>
    <t>R1035</t>
  </si>
  <si>
    <t>R150</t>
  </si>
  <si>
    <t>SoC. IC.</t>
  </si>
  <si>
    <t>To control/monitor all operations.</t>
  </si>
  <si>
    <t>Memory stack overflow.</t>
  </si>
  <si>
    <t xml:space="preserve">SoC. will be unable to continue its normal operations.
SoC. may stuck/halt in unknown states.
SoC. will get reset through watchdog.
</t>
  </si>
  <si>
    <t>Illegal pointers.</t>
  </si>
  <si>
    <t>SoC. IC failure.
Unable to provide output.</t>
  </si>
  <si>
    <t>SoC. will be unable to continue its normal operations.</t>
  </si>
  <si>
    <t>Affected device and its associated group of devices will transit to monitoring mode.
System will keep working with reduced injection capability.</t>
  </si>
  <si>
    <t>IC failure.
Unable to provide output.</t>
  </si>
  <si>
    <t xml:space="preserve">To interface SoC with optical ethernet communication modules </t>
  </si>
  <si>
    <t>To store firmware.</t>
  </si>
  <si>
    <t>SoC. is not able to write or erase memory banks in flash.</t>
  </si>
  <si>
    <t>Primary memory chip failure.</t>
  </si>
  <si>
    <t>No communication with chip.</t>
  </si>
  <si>
    <t xml:space="preserve">3.3 V FPGA power supply will be shorted to ground. 
On-board components using 3.3 V FPGA power supply will power off. 
Device will switch to monitoring if in injection mode. 
Loss of communication between iiDCE and PLC. 
</t>
  </si>
  <si>
    <t>Device will transit to monitoring/injection as expected.</t>
  </si>
  <si>
    <t xml:space="preserve">IC failure. 
(Unable to provide output) </t>
  </si>
  <si>
    <t>Debugging interface will be affected. 
No affect on functionalities.</t>
  </si>
  <si>
    <t>FPGA Oscillators - Filtration Capacitors</t>
  </si>
  <si>
    <t>To amplify the outputs of DAC IC.</t>
  </si>
  <si>
    <t>DAC IC.</t>
  </si>
  <si>
    <t>To provide digital to analogue output.</t>
  </si>
  <si>
    <t xml:space="preserve">DAC IC. - Pull up Resistor at RESET </t>
  </si>
  <si>
    <t xml:space="preserve">To ensure a known start at the reset pin. </t>
  </si>
  <si>
    <t xml:space="preserve">DAC IC. - Pull up Resistor at SYNC </t>
  </si>
  <si>
    <t xml:space="preserve">To ensure a known start at the sync pin. </t>
  </si>
  <si>
    <t xml:space="preserve">DAC IC. - Pull up Resistor at LDAC </t>
  </si>
  <si>
    <t xml:space="preserve">To ensure a known start at the LDAC pin. </t>
  </si>
  <si>
    <t xml:space="preserve">To ensure a known start at the Vref pin. </t>
  </si>
  <si>
    <t>SoC (DRAM)</t>
  </si>
  <si>
    <t>DRAM.</t>
  </si>
  <si>
    <t>To store volatile data.</t>
  </si>
  <si>
    <t xml:space="preserve">Output stuck at low. </t>
  </si>
  <si>
    <t>System will stay in monitoring mode.
Usage of over-rated components. 
Choosing components with enough FIT rate to fulfil the product life requirements.</t>
  </si>
  <si>
    <t>Output stuck at high.</t>
  </si>
  <si>
    <t>No immediate effect. 
Filtering will be reduced.</t>
  </si>
  <si>
    <t>Over Voltage.
De-gradation of components.</t>
  </si>
  <si>
    <t>Usage of over-rated components. 
Redundant capacitors are being used.</t>
  </si>
  <si>
    <t>DRAM address input pull up resistor.</t>
  </si>
  <si>
    <t>To provide pull up path for output signal.</t>
  </si>
  <si>
    <t xml:space="preserve">One of the pull up resistor fails short. </t>
  </si>
  <si>
    <t xml:space="preserve">One of the pull up resistor fails open. </t>
  </si>
  <si>
    <t>DRAM Reset pin pull down resistor.</t>
  </si>
  <si>
    <t>To provide pull down path to clock pin.</t>
  </si>
  <si>
    <t>Reset pin will be floating when not operated.</t>
  </si>
  <si>
    <t>R1034</t>
  </si>
  <si>
    <t>JMP24</t>
  </si>
  <si>
    <t>JMP25</t>
  </si>
  <si>
    <t>Board REV/Type selection resistor.</t>
  </si>
  <si>
    <t>R630, R627, R632, R633</t>
  </si>
  <si>
    <t xml:space="preserve">To select the REV / Type of board. </t>
  </si>
  <si>
    <t>R921, R922, R923, R924</t>
  </si>
  <si>
    <t>SPI lines Pull up resistors</t>
  </si>
  <si>
    <t>R963</t>
  </si>
  <si>
    <t>R1041, R1022</t>
  </si>
  <si>
    <t>R964</t>
  </si>
  <si>
    <t>SPI Comm. - MOSI Pin - Series - Jumper Resistor</t>
  </si>
  <si>
    <t>SPI Comm. - SCK Pin - Series - Resistor</t>
  </si>
  <si>
    <t>SPI Comm. - CS Pin -  Series - Resistor</t>
  </si>
  <si>
    <t>SCK_QSPI signal - Series - Resistor</t>
  </si>
  <si>
    <t>U78</t>
  </si>
  <si>
    <t>U4</t>
  </si>
  <si>
    <t>3V3_Flash - Supply Filter Capacitor</t>
  </si>
  <si>
    <t>C20, C284</t>
  </si>
  <si>
    <t>U102</t>
  </si>
  <si>
    <t>R75, R76, R77, R78</t>
  </si>
  <si>
    <t>R768, R769, R770, R771</t>
  </si>
  <si>
    <t>R643, R644,R645, R647</t>
  </si>
  <si>
    <t>SoC. will be unable to load firmware code from flash.
iiSC will be unable to perform any software based functionalities.</t>
  </si>
  <si>
    <t>LED fails Open</t>
  </si>
  <si>
    <t>LED fails short.</t>
  </si>
  <si>
    <t>R119</t>
  </si>
  <si>
    <t>D46</t>
  </si>
  <si>
    <t>Q3</t>
  </si>
  <si>
    <t>R623</t>
  </si>
  <si>
    <t>R621</t>
  </si>
  <si>
    <t>D51</t>
  </si>
  <si>
    <t>Q33</t>
  </si>
  <si>
    <t>Indication - LED_2 Signal - LED - Resistor</t>
  </si>
  <si>
    <t>Indication - LED_2 Signal - LED</t>
  </si>
  <si>
    <t>Indication - LED_2 Signal - MOSFET</t>
  </si>
  <si>
    <t>Indication - LED_1 Signal - Pull Down - Resistor</t>
  </si>
  <si>
    <t>Indication - LED_1 Signal - LED - Resistor</t>
  </si>
  <si>
    <t>Indication - LED_1 Signal - LED</t>
  </si>
  <si>
    <t>Indication - LED_1 Signal - MOSFET</t>
  </si>
  <si>
    <t>R646</t>
  </si>
  <si>
    <t>2-bit Dual Supply Transceiver IC (EMMC)</t>
  </si>
  <si>
    <t>U20</t>
  </si>
  <si>
    <t>U87</t>
  </si>
  <si>
    <t>U71</t>
  </si>
  <si>
    <t>C802, C119, C132, C796</t>
  </si>
  <si>
    <t>C105, C131</t>
  </si>
  <si>
    <t>R508</t>
  </si>
  <si>
    <t>Q12</t>
  </si>
  <si>
    <t>R345</t>
  </si>
  <si>
    <t>Q6</t>
  </si>
  <si>
    <t>3V3_Flash - Supply Enable Signal - MOSFET 1</t>
  </si>
  <si>
    <t>3V3_Flash - Supply Enable Signal - MOSFET 2</t>
  </si>
  <si>
    <t xml:space="preserve">3V3_FPGA rail will be shorted to ground.
SoC pins powered by3V3_FPGA will shut down.
All circuits working with 3V3_FPGA will shut down. 
All iiGD boards associated with the respective MVAr will switch to safe state.
</t>
  </si>
  <si>
    <t>C701, C702, C703
C732 to C748</t>
  </si>
  <si>
    <t>C704 to C715</t>
  </si>
  <si>
    <t xml:space="preserve">1V5_FPGA rail will be shorted to ground.
SoC pins powered by 1V5_FPGA will shut down.
All circuits working with 1V5_FPGA will shut down. 
All iiGD boards associated with the respective MVAr will switch to safe state.
</t>
  </si>
  <si>
    <t xml:space="preserve">1V_FPGA rail will be shorted to ground.
SoC pins powered by 1V_FPGA will shut down.
All circuits working with 1V_FPGA will shut down. 
All iiGD boards associated with the respective MVAr will switch to safe state.
</t>
  </si>
  <si>
    <t>C727 to C731,
C765 to C774,
C784 to C783</t>
  </si>
  <si>
    <t xml:space="preserve">1V8_FPGA rail will be shorted to ground.
SoC pins powered by 1V8_FPGA will shut down.
All circuits working with 1V8_FPGA will shut down. 
All iiGD boards associated with the respective MVAr will switch to safe state.
</t>
  </si>
  <si>
    <t xml:space="preserve">2V5_FPGA rail will be shorted to ground.
SoC pins powered by 2V5_FPGA will shut down.
All circuits working with 2V5_FPGA will shut down. 
All iiGD boards associated with the respective MVAr will switch to safe state.
</t>
  </si>
  <si>
    <t>C716 to C726,
C749 to C754,
C764</t>
  </si>
  <si>
    <t>C755 to C763,
C785 to C795</t>
  </si>
  <si>
    <t>FB45</t>
  </si>
  <si>
    <t>SoC Supply Pin - VCCBATT - Jumper Resistor</t>
  </si>
  <si>
    <t>R616</t>
  </si>
  <si>
    <t>Jumper Fails Open.</t>
  </si>
  <si>
    <t>Ferrite Bead Fails Open.</t>
  </si>
  <si>
    <t>Ferrite Bead Fails Short.</t>
  </si>
  <si>
    <t>To reduce the noise.</t>
  </si>
  <si>
    <t>Input supply path to the pin will be broken.
VCCBATT pin of SoC will left floating and will not get Power.</t>
  </si>
  <si>
    <t>U70</t>
  </si>
  <si>
    <t>R564</t>
  </si>
  <si>
    <t>R563</t>
  </si>
  <si>
    <t>R562</t>
  </si>
  <si>
    <t>R93</t>
  </si>
  <si>
    <t>DAC IC. - Pull up Jumper Resistor at Vref</t>
  </si>
  <si>
    <t>Dual Supply Transceiver IC - SS_HEART BEAT - SS_LATCH_CLR</t>
  </si>
  <si>
    <t>U141</t>
  </si>
  <si>
    <t>U25</t>
  </si>
  <si>
    <t>U34</t>
  </si>
  <si>
    <t>U42</t>
  </si>
  <si>
    <t>U67</t>
  </si>
  <si>
    <t xml:space="preserve">C553, 
C175 to C180, </t>
  </si>
  <si>
    <t>Dual Channel Signal Buffer IC - Radiator FAN 1 Control</t>
  </si>
  <si>
    <t>Dual Channel Signal Buffer IC - Radiator FAN 2 Control</t>
  </si>
  <si>
    <t>Dual Channel Signal Buffer IC - PUMP 1 Control</t>
  </si>
  <si>
    <t>Dual Channel Signal Buffer IC - PUMP 2 Control</t>
  </si>
  <si>
    <t>Dual Channel Signal Buffer IC - Radiator Fan &amp; Pump Power Good Signal</t>
  </si>
  <si>
    <t>R991, R992</t>
  </si>
  <si>
    <t>R995</t>
  </si>
  <si>
    <t>C181</t>
  </si>
  <si>
    <t>R169</t>
  </si>
  <si>
    <t>R168</t>
  </si>
  <si>
    <t>U58</t>
  </si>
  <si>
    <t>R163</t>
  </si>
  <si>
    <t>R166</t>
  </si>
  <si>
    <t>R267</t>
  </si>
  <si>
    <t>R280</t>
  </si>
  <si>
    <t>R42</t>
  </si>
  <si>
    <t>R43</t>
  </si>
  <si>
    <t>R97</t>
  </si>
  <si>
    <t>R102</t>
  </si>
  <si>
    <t>JMP21</t>
  </si>
  <si>
    <t>R160</t>
  </si>
  <si>
    <t>R161</t>
  </si>
  <si>
    <t>JMP28</t>
  </si>
  <si>
    <t>L12</t>
  </si>
  <si>
    <t>L18</t>
  </si>
  <si>
    <t xml:space="preserve">P5V rail will be shorted to ground.
All circuits working with P5V will shut down. 
All iiGD boards associated with the respective MVAr will switch to safe state.
</t>
  </si>
  <si>
    <t>DAC IC. - Pull down Resistor at GAIN</t>
  </si>
  <si>
    <t>DAC IC. - Pull down Resistor at RSTSEL</t>
  </si>
  <si>
    <t>R567</t>
  </si>
  <si>
    <t>R568</t>
  </si>
  <si>
    <t>C655, C656, C659</t>
  </si>
  <si>
    <t>R576</t>
  </si>
  <si>
    <t>R577</t>
  </si>
  <si>
    <t>R578</t>
  </si>
  <si>
    <t>R579</t>
  </si>
  <si>
    <t>R580</t>
  </si>
  <si>
    <t>R581</t>
  </si>
  <si>
    <t>R582</t>
  </si>
  <si>
    <t>R583</t>
  </si>
  <si>
    <t>R584</t>
  </si>
  <si>
    <t>R585</t>
  </si>
  <si>
    <t>R586</t>
  </si>
  <si>
    <t>R587</t>
  </si>
  <si>
    <t>R348</t>
  </si>
  <si>
    <t>R349</t>
  </si>
  <si>
    <t>R350</t>
  </si>
  <si>
    <t>D41</t>
  </si>
  <si>
    <t>D42</t>
  </si>
  <si>
    <t>D44</t>
  </si>
  <si>
    <t>R351</t>
  </si>
  <si>
    <t>J33</t>
  </si>
  <si>
    <t>R354</t>
  </si>
  <si>
    <t>J34</t>
  </si>
  <si>
    <t>R135</t>
  </si>
  <si>
    <t>R141</t>
  </si>
  <si>
    <t>R149</t>
  </si>
  <si>
    <t>R156</t>
  </si>
  <si>
    <t>Clock signal for QSPI based Flash memory will be broken.
SoC will not be able to communicate with Flash memory.
Due to loss of access to firmware, iiSC will stop working and will appear offline to iiDCE.</t>
  </si>
  <si>
    <t xml:space="preserve">No immediate effect.
Device can transit into monitoring and injection mode. </t>
  </si>
  <si>
    <t>To connect Data line of Flash memory to SoC.</t>
  </si>
  <si>
    <t>To connect Clock line of Flash memory to SoC.</t>
  </si>
  <si>
    <t>R38</t>
  </si>
  <si>
    <t>R39, R40</t>
  </si>
  <si>
    <t>Flash memory U4 - Data line - Series - Jumper Resistor</t>
  </si>
  <si>
    <t>Flash memory U4 - CLOCK signal Line - Series Resistor</t>
  </si>
  <si>
    <t>To pull up the WRITE PROTECT pin of the IC.</t>
  </si>
  <si>
    <t>To pull up CHIP SELECT pin to HIGH state.</t>
  </si>
  <si>
    <t>Flash memory U4 - CHIP SELECT Pin - Pull up Resistor</t>
  </si>
  <si>
    <t>Flash memory U4 - WRITE PROTECT / HOLD Pin - Pull up Resistor</t>
  </si>
  <si>
    <t>Flash memory U4 - Data Pins - Series Jumper Resistor</t>
  </si>
  <si>
    <t>Flash Memory - 32 MB QSPI - IC</t>
  </si>
  <si>
    <t>To store data.</t>
  </si>
  <si>
    <t>IC failure</t>
  </si>
  <si>
    <t>To reduce noise or ripples.</t>
  </si>
  <si>
    <t>Noise filtering will be reduced.</t>
  </si>
  <si>
    <t>R767</t>
  </si>
  <si>
    <t>R261, R258</t>
  </si>
  <si>
    <t>Flash memory U102 - WRITE PROTECT / HOLD Pin - Pull up Resistor</t>
  </si>
  <si>
    <t>Flash memory U102 - Data Pins - Series Jumper Resistor</t>
  </si>
  <si>
    <t>Heartbeat of iiSC board to CLB board will stop.
CLB will be auto closed.</t>
  </si>
  <si>
    <t>To provide path between SoC and data pins.</t>
  </si>
  <si>
    <t>Flash Memory - 32 MB QSPI  - CS_Pin - Pull Up - Resistor.</t>
  </si>
  <si>
    <t>Flash Memory - 32 MB QSPI  - Data Pins Jumper Resistor.</t>
  </si>
  <si>
    <t>The pin will be in constant HIGH state and will result in the IC in standby mode.
SoC will not be able to communicate with Flash memory.
SoC. will be unable to load firmware code from flash.</t>
  </si>
  <si>
    <t>No immediate effect.
Device can transit into monitoring and injection mode. 
In case of FIRMWARE corruption, iiSC will fail to reload back of FIRMWARE.</t>
  </si>
  <si>
    <t>R448</t>
  </si>
  <si>
    <t>To pull down the GATE of MOSFET.</t>
  </si>
  <si>
    <t xml:space="preserve">Line will be floating.
False Indication of signal may be observed. 
</t>
  </si>
  <si>
    <t>The GATE will be pulled to LOW state.
Indication of the LED_2 signal will not be available.</t>
  </si>
  <si>
    <t>Current path to LED will be broken.
Indication of the LED_2 signal will not be available.</t>
  </si>
  <si>
    <t>Current limiting for the LED will be not be available and as a result the LED will burn and fail.
Indication of the LED_2 signal will not be available.</t>
  </si>
  <si>
    <t>Indication of the LED_2 signal will not be available.</t>
  </si>
  <si>
    <t>Current path to LED will be broken.
Indication of the LED_1 signal will not be available.</t>
  </si>
  <si>
    <t>Current limiting for the LED will be not be available and as a result the LED will burn and fail.
Indication of the LED_1 signal will not be available.</t>
  </si>
  <si>
    <t>Indication of the LED_1 signal will not be available.</t>
  </si>
  <si>
    <t>Indication of the LED_2 will constantly be HIGH.</t>
  </si>
  <si>
    <t>To pull down the signal line.</t>
  </si>
  <si>
    <t>Line will be floating.
No immediate effect.
False indication of the LED_1 signal will be observed.</t>
  </si>
  <si>
    <t>The line will be pulled to HIGH state.
Indication of the LED_1 signal will not be available.</t>
  </si>
  <si>
    <t>Indication of the LED_1 will constantly be HIGH.</t>
  </si>
  <si>
    <t>Connection to the SoC pin for SPI SCK will be broken.</t>
  </si>
  <si>
    <t>Connection to the SoC pin for SPI CS will be broken.</t>
  </si>
  <si>
    <t>To connect SPI MOSI line to SoC.</t>
  </si>
  <si>
    <t>Connection to the SoC pin for SPI MOSI will be broken.</t>
  </si>
  <si>
    <t>SoC - GPIO2 Pin -  Series - Resistor</t>
  </si>
  <si>
    <t>Connection to the SoC pin for GPIO2 will be broken.</t>
  </si>
  <si>
    <t>SDIO_CLK_LS Pin - Series - Jumper Resistor</t>
  </si>
  <si>
    <t>Connection to the SoC pin for SDIO_CLK_LS will be broken.</t>
  </si>
  <si>
    <t>SoC - GPIO1 Pin -  Series - Resistor</t>
  </si>
  <si>
    <t>Connection to the SoC pin for GPIO1 will be broken.</t>
  </si>
  <si>
    <t>C800, C801</t>
  </si>
  <si>
    <t xml:space="preserve">To interface SoC with EMMC </t>
  </si>
  <si>
    <t xml:space="preserve">iiSC will be unable to communicate/control eMMC_DS_LA signal..
</t>
  </si>
  <si>
    <t xml:space="preserve">iiSC will be unable to communicate/control eMMC_RST_LA signal..
</t>
  </si>
  <si>
    <t>To pull down GATE of the MOSFET to drain Miller capacitance.</t>
  </si>
  <si>
    <t>To Enable 3.3 Volts supply to the FLASH ICs.</t>
  </si>
  <si>
    <t>Supply enable signal will remain ON and could not be switched OFF.
Soc will be able to communicate with Flash memory.</t>
  </si>
  <si>
    <t>To limit current to Q6 GATE.</t>
  </si>
  <si>
    <t>Soc will be able to communicate with Flash memory.
GATE of Q6 may get damaged in the longer run due to over current.</t>
  </si>
  <si>
    <t>R617</t>
  </si>
  <si>
    <t>R618</t>
  </si>
  <si>
    <t>33 MHZ Oscillator.</t>
  </si>
  <si>
    <t>33 MHZ Oscillator - Tri State Pin - Series Resistor</t>
  </si>
  <si>
    <t>To limit current at the Pin.</t>
  </si>
  <si>
    <t>Oscillator will not be able to provide the clock to SoC.
SoC will be stuck in a state and will not be able to perform any function.
iiSC will not be able to communicate with other boards.</t>
  </si>
  <si>
    <t>IC will no longer be available.
SoC will be stuck in a state and will not be able to perform any function.
iiSC will not be able to communicate with other boards.</t>
  </si>
  <si>
    <t>IC will remained enabled.
Pin may get damaged with time due to no current limit.</t>
  </si>
  <si>
    <t>33 MHZ Oscillator - Output Pin - Series Resistor</t>
  </si>
  <si>
    <t>Oscillator will be able to provide the clock to SoC.</t>
  </si>
  <si>
    <t xml:space="preserve">REV/Type selection bit will remain same. 
iiSC will be able to detect exact board.
</t>
  </si>
  <si>
    <t>To pull the SPI comm. Line to HIGH state.</t>
  </si>
  <si>
    <t>One of the SPI comm. line  will be floating. 
iiSC may or may not communicate through this SPI channel correctly.</t>
  </si>
  <si>
    <t>Firmware Loading - SOC_PROG signal - Pull up resistor.</t>
  </si>
  <si>
    <t>Firmware Loading - SHT_GPIO signal - Pull up resistor.</t>
  </si>
  <si>
    <t>Firmware Loading - WDI signal - Pull up resistor.</t>
  </si>
  <si>
    <t>To keep the corresponding line to know state.</t>
  </si>
  <si>
    <t>One of the pull up resistor fails-open.</t>
  </si>
  <si>
    <t>One of  the pull up resistor fails-short.</t>
  </si>
  <si>
    <t>Pull up resistor fails-open.</t>
  </si>
  <si>
    <t>Pull up resistor fails-short.</t>
  </si>
  <si>
    <t xml:space="preserve">One of the boot mode selection bit will be floating. 
iiSC will not be able to bootup and will stay in unknown state.
</t>
  </si>
  <si>
    <t>SOC_PROG line will be at constant HIGH state.
SoC will not communicate through this Line correctly.
FIRMWARE will not be able to uploaded.</t>
  </si>
  <si>
    <t xml:space="preserve">SOC_PROG line  will be floating. 
SoC may or may not communicate through this Line correctly.
</t>
  </si>
  <si>
    <t xml:space="preserve">SHT_GPIO line  will be floating. 
SoC may or may not communicate through this Line correctly.
</t>
  </si>
  <si>
    <t>SHT_GPIO line will be at constant HIGH state.
SoC will not communicate through this Line correctly.
FIRMWARE will not be able to uploaded.</t>
  </si>
  <si>
    <t>WDI signal line  will be floating. 
SoC may or may not communicate through this Line correctly.</t>
  </si>
  <si>
    <t>WDI line will be at constant HIGH state.
SoC will not communicate through this Line correctly.
FIRMWARE will not be able to uploaded.</t>
  </si>
  <si>
    <t xml:space="preserve">P3V3 rail will be shorted to ground.
SoC pins powered byP3V3 will shut down.
All circuits working with P3V3 will shut down. 
All iiGD boards associated with the respective MVAr will switch to safe state.
</t>
  </si>
  <si>
    <t xml:space="preserve">To interface SS_HEART BEAT &amp; SS_LATCH_CLR signals to SoC </t>
  </si>
  <si>
    <t>Loss of  SS_HEART BEAT &amp; SS_LATCH_CLR controls.
iiSC will not be able to send / receive SS_HEART BEAT &amp; SS_LATCH_CLR signals. 
All iiGD boards associated with the respective MVAr will switch to OFF state.</t>
  </si>
  <si>
    <t>To connect Soc ADC signal to circuits.</t>
  </si>
  <si>
    <t>SoC - ADC_SCK signals - Resistor Jumpers</t>
  </si>
  <si>
    <t xml:space="preserve">To interface Radiator FAN 1 Control signals to SoC </t>
  </si>
  <si>
    <t xml:space="preserve">Loss of  Radiator FAN 1 Controls.
iiSC will not be able to send / receive FAN enable commands and its PWM respectively.  </t>
  </si>
  <si>
    <t xml:space="preserve">To interface Radiator FAN 2 Control signals to SoC </t>
  </si>
  <si>
    <t xml:space="preserve">Loss of  Radiator FAN 2 Controls.
iiSC will not be able to send / receive FAN enable commands and its PWM respectively.  </t>
  </si>
  <si>
    <t>Sense_RAIL_VOL - Pull down - Resistor</t>
  </si>
  <si>
    <t>Sense_RAIL_VOL - Series - Resistor</t>
  </si>
  <si>
    <t>To reduce signal to a safe level.</t>
  </si>
  <si>
    <t xml:space="preserve">SENSE_RAIL_VOL actual voltage will be applied to the SoC.
SENSE_RAIL_VOL which has high voltage, will damage the SoC.
</t>
  </si>
  <si>
    <t xml:space="preserve">Loss of  Radiator PUMP 1 Controls.
iiSC will not be able to send / receive FAN enable commands and its PWM respectively.  </t>
  </si>
  <si>
    <t xml:space="preserve">To interface Radiator PUMP 2 Control signals to SoC </t>
  </si>
  <si>
    <t xml:space="preserve">Loss of  Radiator PUMP 2 Controls.
iiSC will not be able to send / receive FAN enable commands and its PWM respectively.  </t>
  </si>
  <si>
    <t xml:space="preserve">To interface Radiator PUMP 1 Control signals to SoC </t>
  </si>
  <si>
    <t xml:space="preserve">To interface Radiator Fan &amp; Pump Power Good Signal signals to SoC </t>
  </si>
  <si>
    <t xml:space="preserve">Loss of  Fan &amp; Pump Power Good signals.
iiSC will not be able to send / receive Fan &amp; Pump Power Good signals.  </t>
  </si>
  <si>
    <t>C110</t>
  </si>
  <si>
    <t>Radiator Fan &amp; Pump Power Good Signal - Pull up - Resistor</t>
  </si>
  <si>
    <t>R352, R353</t>
  </si>
  <si>
    <t>To pull up line to known state.</t>
  </si>
  <si>
    <t>Respective lines will be shorted to HIGH state.
(not implemented in FIRMWARE)</t>
  </si>
  <si>
    <t>Respective lines will be floating.
(not implemented in FIRMWARE)</t>
  </si>
  <si>
    <t>SoC - iiGD1_SPI_CS - Pull up Resistor</t>
  </si>
  <si>
    <t>SoC - iiGD2_SPI_CS - Pull up Resistor</t>
  </si>
  <si>
    <t>SoC - iiGD3_SPI_CS - Pull up Resistor</t>
  </si>
  <si>
    <t>To pull the Chip Select line of SPI comm. for iiGD 1.</t>
  </si>
  <si>
    <t>To pull the Chip Select line of SPI comm. for iiGD 2.</t>
  </si>
  <si>
    <t>To pull the Chip Select line of SPI comm. for iiGD 3.</t>
  </si>
  <si>
    <t>To pull the Chip Select line of SPI comm. for iiGD 4.</t>
  </si>
  <si>
    <t>Respective line will be in floating state.
No immediate effect.</t>
  </si>
  <si>
    <t>Respective line will be in Constant HIGH state.
No immediate effect.</t>
  </si>
  <si>
    <t>SoC - iiGD4_SPI_CS - Pull up Resistor</t>
  </si>
  <si>
    <t>SoC - iiGD1_SPI_SCLK - Series - Jumper Resistor</t>
  </si>
  <si>
    <t>To connect SoC - iiGD1_SPI_SCLK to circuit.</t>
  </si>
  <si>
    <t>To connect SoC - iiGD2_SPI_SCLK to circuit.</t>
  </si>
  <si>
    <t>To connect SoC - iiGD3_SPI_SCLK to circuit.</t>
  </si>
  <si>
    <t>To connect SoC - iiGD4_SPI_SCLK to circuit.</t>
  </si>
  <si>
    <t xml:space="preserve">SPI comm. Clock signal will be broken.
SoC will be not be able to carry out SPI comm.
Temperature of IGBTS respective iiGD will not be available. </t>
  </si>
  <si>
    <t>SoC - SYNC3600_TX signal - Pull down resistor</t>
  </si>
  <si>
    <t>SoC - SYNC3600_TX signal - Series Jumper</t>
  </si>
  <si>
    <t>To pull down line to known state.</t>
  </si>
  <si>
    <t>To connect SYNC3600_TX Signal to SoC</t>
  </si>
  <si>
    <t>SYNC3600_TX_VCC - Input supply - Inductor</t>
  </si>
  <si>
    <t>SoC - SYNC3600_RX signal - Pull down resistor</t>
  </si>
  <si>
    <t>SoC - SYNC3600_RX signal - Series Jumper</t>
  </si>
  <si>
    <t>To connect SYNC3600_RX Signal to SoC</t>
  </si>
  <si>
    <t>Inductor fails-short</t>
  </si>
  <si>
    <t>SYNC3600_RX_VCC - Input supply - Inductor</t>
  </si>
  <si>
    <t>The RESET pin will be in constant HIGH state.
The output voltage will be available.</t>
  </si>
  <si>
    <t>The SYNC pin will be in constant HIGH state.
The output voltage will be available.</t>
  </si>
  <si>
    <t xml:space="preserve">To ensure a known start at the reset pin and to enable device. </t>
  </si>
  <si>
    <t xml:space="preserve">To ensure a known start at the sync pin and to select rising edge data transfer. </t>
  </si>
  <si>
    <t xml:space="preserve">To ensure a known start at the LDAC pin and to select synchronous mode. </t>
  </si>
  <si>
    <t>The LDAC pin will be in constant HIGH state.
The output voltage will be available.</t>
  </si>
  <si>
    <t xml:space="preserve">To ensure a known start at the GAIN pin and output span of Vref. </t>
  </si>
  <si>
    <t>The GAIN pin will be in constant LOW state.
The output voltage will be available.</t>
  </si>
  <si>
    <t>The RSTSEL pin will be in constant LOW state.
The output voltage will be available.</t>
  </si>
  <si>
    <t>U72, U73</t>
  </si>
  <si>
    <t>To set gain of 2.</t>
  </si>
  <si>
    <t>To Limit current at OP-AMP input.</t>
  </si>
  <si>
    <t>DAC output path to the OP-AMP will remain connected.
Current limiting will be reduced.</t>
  </si>
  <si>
    <t>Vref will be in floating state.
The output voltage will get disturbed.
Debugging interface will be affected. 
No affect on functionalities.</t>
  </si>
  <si>
    <t>Gain will be in floating state.
The output voltage will get disturbed.
Debugging interface will be affected. 
No affect on functionalities.</t>
  </si>
  <si>
    <t>RSTSEL will be in floating state.
The output voltage will get disturbed due to unstable scaling.
Debugging interface will be affected. 
No affect on functionalities.</t>
  </si>
  <si>
    <t xml:space="preserve">DAC output path to the OP-AMP will remain connected.
Current limiting will be reduced.
</t>
  </si>
  <si>
    <t>C657, C658</t>
  </si>
  <si>
    <t>C552, C945, C957, C222, C223, C653, C654</t>
  </si>
  <si>
    <t>FPGA Oscillators - IC</t>
  </si>
  <si>
    <t>Y4, Y5</t>
  </si>
  <si>
    <t>SoC will fail to get Clock signal.
SoC will stop working.
iiSC will appear offline to iiDCE.</t>
  </si>
  <si>
    <t>R569, R575</t>
  </si>
  <si>
    <t>FPGA Oscillators - Output Series- Resistors</t>
  </si>
  <si>
    <t>Resistance in the line will be reduced.
No immediate effect.</t>
  </si>
  <si>
    <t>SoC - GPIO3 - Indication - Resistor</t>
  </si>
  <si>
    <t>To limit current to the LED.</t>
  </si>
  <si>
    <t>SoC - GPIO3 - Indication - LED</t>
  </si>
  <si>
    <t>SoC - GPIO4 - Indication - Resistor</t>
  </si>
  <si>
    <t>SoC - GPIO4 - Indication - LED</t>
  </si>
  <si>
    <t>SoC - GPIO5 - Indication - Resistor</t>
  </si>
  <si>
    <t>SoC - GPIO5 - Indication - LED</t>
  </si>
  <si>
    <t>To limit current to the output connector.</t>
  </si>
  <si>
    <t>SoC - INPUT1 Signal - Resistor</t>
  </si>
  <si>
    <t>SoC - INPUT2 Signal - Resistor</t>
  </si>
  <si>
    <t>SoC - INPUT1 Signal - Connector</t>
  </si>
  <si>
    <t>SoC - INPUT2 Signal - Connector</t>
  </si>
  <si>
    <t>Input could not be read by SoC.
No immediate effect.</t>
  </si>
  <si>
    <t>Resistance in the line will be reduced.
Device/component may get damaged with time to due current.
No immediate effect.</t>
  </si>
  <si>
    <t>Connector fails to connect.</t>
  </si>
  <si>
    <t>iiGD1 ADC Enable signal - Pull up resistor.</t>
  </si>
  <si>
    <t>iiGD2 ADC Enable signal - Pull up resistor.</t>
  </si>
  <si>
    <t>iiGD3 ADC Enable signal - Pull up resistor.</t>
  </si>
  <si>
    <t>iiGD4 ADC Enable signal - Pull up resistor.</t>
  </si>
  <si>
    <t>SoC - eMMC</t>
  </si>
  <si>
    <t>3V3_EMMC rail will be shorted to ground.
IC pins powered by 3V3_EMMC will shut down.
All circuits working with 3V3_EMMC will shut down. 
High Speed Data sampling will be affected.</t>
  </si>
  <si>
    <t>C156, C157, 
C160 to C169,
C171</t>
  </si>
  <si>
    <t>C158, C159</t>
  </si>
  <si>
    <t>JMP32</t>
  </si>
  <si>
    <t>To connect 3V3_FPGA to 3v3_eMMC</t>
  </si>
  <si>
    <t>3V3_EMMC current path from 3v3_FPGA will be broken.
All circuits working with 3V3_EMMC will continue to get power from redundant path.</t>
  </si>
  <si>
    <t>3V3_FPGA to 3V3_eMMC - jumper</t>
  </si>
  <si>
    <t>R509</t>
  </si>
  <si>
    <t>Q13</t>
  </si>
  <si>
    <t>R514</t>
  </si>
  <si>
    <t>Q14</t>
  </si>
  <si>
    <t xml:space="preserve">3V3_eMMC - Enable Signal - P-type MOSFET </t>
  </si>
  <si>
    <t>To switch Enable Control of power.</t>
  </si>
  <si>
    <t>3V3_eMMC - Enable Signal cannot be turned OFF.
Power will be available from redundant path.</t>
  </si>
  <si>
    <t>3V3_eMMC - Enable Signal cannot be turned OFF if previously ON.
Power will be available from redundant path.</t>
  </si>
  <si>
    <t>GATE of the MOSFET will be shorted to ground and the MOSFET will be not be able to switch ON.
Power will remain enabled.</t>
  </si>
  <si>
    <t xml:space="preserve">3V3_eMMC - Enable Signal - N-type MOSFET </t>
  </si>
  <si>
    <t>3V3_eMMC - Enable Signal cannot be turned ON.
Power will be available from redundant path.</t>
  </si>
  <si>
    <t>4GB eMMCl FPGA - IC</t>
  </si>
  <si>
    <t>U122</t>
  </si>
  <si>
    <t>To store high-speed sampled data</t>
  </si>
  <si>
    <t>C170</t>
  </si>
  <si>
    <t xml:space="preserve">VDDIM rail will be shorted to ground.
IC powered by VDDIM will shut down.
All circuits working with VDDIM will shut down. </t>
  </si>
  <si>
    <t>U124</t>
  </si>
  <si>
    <t>SDIO Port Expander _ level translation - IC</t>
  </si>
  <si>
    <t>To expand port to use multiple SDIO based devices on same port.</t>
  </si>
  <si>
    <t>SoC will fail to communicate with eMMC IC.
High Speed Data sampling will be affected.</t>
  </si>
  <si>
    <t>SDIO Port Expander _ level translation - Select Pin - Pull down - Resistor</t>
  </si>
  <si>
    <t>R148</t>
  </si>
  <si>
    <t>To pull down the Select Pin of the IC to known state,</t>
  </si>
  <si>
    <t>Port B0 will be selected, which is for SD CARD interfacing.
Communication with eMMC could not be carried out.</t>
  </si>
  <si>
    <t>R142</t>
  </si>
  <si>
    <t>R144</t>
  </si>
  <si>
    <t>4GB eMMCl FPGA - RST_LS - Series Resistor</t>
  </si>
  <si>
    <t>4GB eMMCl FPGA - DS_LS - Series Resistor</t>
  </si>
  <si>
    <t>To connect signals between SoC and eMMC IC</t>
  </si>
  <si>
    <t xml:space="preserve">RST_LS signal from SoC will not be able to reach eMMC IC.
No immediate effect. </t>
  </si>
  <si>
    <t xml:space="preserve">DS_LS signal from SoC will not be able to reach eMMC IC.
No immediate effect. </t>
  </si>
  <si>
    <t>D18</t>
  </si>
  <si>
    <t>R146</t>
  </si>
  <si>
    <t>SD_CARD - data transfer - Indication LED</t>
  </si>
  <si>
    <t>SD_CARD - data transfer - Indication - Series Resistor</t>
  </si>
  <si>
    <t>Indication with not be available.</t>
  </si>
  <si>
    <t>Resistance through the line will be reduced.
Absence of current limiting will cause the LED to burn.
Indication with not be available.</t>
  </si>
  <si>
    <t>U74 ,U75</t>
  </si>
  <si>
    <t>Power rail will be shorted.
iiSC will be unable process any data. 
iiSC will switch to offline state.</t>
  </si>
  <si>
    <t>If system is already in injection mode, it will transit to monitoring  mode.</t>
  </si>
  <si>
    <t xml:space="preserve">1V5_FPGA Power Rail Filter Capacitor </t>
  </si>
  <si>
    <t>C671 to C680,
C691 to C700</t>
  </si>
  <si>
    <t>0V75_FPGA Power Rail Filter Capacitor.</t>
  </si>
  <si>
    <t>Data available to the SoC. will be corrupted. 
iiSC will be unable process any data. 
iiSC will switch to offline state.</t>
  </si>
  <si>
    <t>R592 to R606</t>
  </si>
  <si>
    <t>DRAM Bank Address input pull up resistor.</t>
  </si>
  <si>
    <t>R589 to R591</t>
  </si>
  <si>
    <t>R607 to  R609</t>
  </si>
  <si>
    <t>DRAM Command input pull up resistor.</t>
  </si>
  <si>
    <t>To provide pull up path for signal.</t>
  </si>
  <si>
    <t>DRAM Differential clock - Terminating resistor.</t>
  </si>
  <si>
    <t>R613</t>
  </si>
  <si>
    <t>R614</t>
  </si>
  <si>
    <t xml:space="preserve">One of the address input pin will stuck to high state.
SoC. will be unable to communicate with DRAM.
iiSC will be unable process any data. 
iiSC will switch to offline state.
</t>
  </si>
  <si>
    <t>One of the address input pin will stuck to high state.
SoC. will be unable to communicate with DRAM.
iiSC will be unable process any data. 
iiSC will switch to offline state.</t>
  </si>
  <si>
    <t>One of the command input pin will stuck to high state.
SoC. will be unable to communicate with DRAM.
iiSC will be unable process any data. 
iiSC will switch to offline state.</t>
  </si>
  <si>
    <t>Clocking signal will be disturbed.
SoC. will be unable to communicate with DRAM.
iiSC will be unable process any data. 
iiSC will switch to offline state.</t>
  </si>
  <si>
    <t>Reset pin will be pulled down permanently.
Reset functionality of iiSC will be disabled. 
iiSC will be unable process any data. 
iiSC will switch to offline state.</t>
  </si>
  <si>
    <t>iiSC will not be able to rest the RAM.
If system is already in injection mode, it will transit to monitoring  mode.</t>
  </si>
  <si>
    <t>DRAM CKE, ODT, CS - pull up resistor.</t>
  </si>
  <si>
    <t>R610 to R612</t>
  </si>
  <si>
    <t>One of the input pin will stuck to high state.
SoC. will be unable to communicate with DRAM.
iiSC will be unable process any data. 
iiSC will switch to offline state.</t>
  </si>
  <si>
    <t>One of the address input pin will be floating.
SOC may be unable to communicate with DRAM.
iiSC may be unable process any data. 
iiSC will switch to offline state.</t>
  </si>
  <si>
    <t>One of the command input pin will be floating.
SOC may be unable to communicate with DRAM.
iiSC may be unable process any data. 
iiSC will switch to offline state.</t>
  </si>
  <si>
    <t>Clocking signal will be disturbed.
SoC. may be unable to communicate with DRAM.
iiSC may be unable process any data. 
iiSC will switch to offline state.</t>
  </si>
  <si>
    <t>C661 to C670,
C681 to  C690</t>
  </si>
  <si>
    <t>DRAM ZQ pin pull down resistor.</t>
  </si>
  <si>
    <t>R588, R615</t>
  </si>
  <si>
    <t>RS232 MOSFET - P-Type - GATE pull Up resistor.</t>
  </si>
  <si>
    <t>RS232 MOSFET - N-Type - GATE pull down resistor.</t>
  </si>
  <si>
    <t>To keep GATE of the MOSFET at High level</t>
  </si>
  <si>
    <t>C317, C320, C321 C325</t>
  </si>
  <si>
    <t>5V_RS232_ISO rail will be shorted to ground.
All circuits working with 5V_RS232_ISO will shut down.
iiSC wont be able to carry out Communication through this medium to display console for diagnostics.</t>
  </si>
  <si>
    <t>5V_RS232 rail will be shorted to ground.
All circuits working with 5V_RS232 will shut down.
iiSC wont be able to carry out Communication through this medium to display console for diagnostics.</t>
  </si>
  <si>
    <t>Isolated signal channel line driver</t>
  </si>
  <si>
    <t xml:space="preserve">De-gradation of components.
Thermal stress.
</t>
  </si>
  <si>
    <t>Isolated signal channel line driver - Charge Pump Capacitor 1</t>
  </si>
  <si>
    <t>C322, C323</t>
  </si>
  <si>
    <t>C318</t>
  </si>
  <si>
    <t>C319</t>
  </si>
  <si>
    <t>To reduce output ripples.</t>
  </si>
  <si>
    <t>5V_RS232_ISO supply - TVS Diode</t>
  </si>
  <si>
    <t>Isolated signal channel line driver - Output side - TVS Diode</t>
  </si>
  <si>
    <t>Isolated signal channel line driver - Input side - TVS Diode</t>
  </si>
  <si>
    <t>TOUT line will be shorted to ground.
IC will not be able to communicate through this line.
iiSC wont be able to carry out Communication through this medium to display console for diagnostics.</t>
  </si>
  <si>
    <t>RIN line will be shorted to ground.
IC will not be able to communicate through this line.
iiSC wont be able to carry out Communication through this medium to display console for diagnostics.</t>
  </si>
  <si>
    <t xml:space="preserve">Optical transmitter side jumper resistors. </t>
  </si>
  <si>
    <t>JMP1, JMP2, JMP3, JMP7</t>
  </si>
  <si>
    <t>To connect the transmission lines from SoC to Output components.</t>
  </si>
  <si>
    <t>Jumper fails open</t>
  </si>
  <si>
    <t xml:space="preserve">Optical receiver side jumper resistors. </t>
  </si>
  <si>
    <t>JMP4, JMP5, JMP6, JMP8</t>
  </si>
  <si>
    <t>C39, C41, C42,
C27, C28 C29,
C47, C63, C64,
C65, C66, C67</t>
  </si>
  <si>
    <t>C70, C71, C72
C73, C74, C75 
C76, C77, C78 
C30, C31, C51</t>
  </si>
  <si>
    <t>Optical transmitter power side input inductor.</t>
  </si>
  <si>
    <t>L1, L2, L3, L10</t>
  </si>
  <si>
    <t>DC current Fault - Indication - LED series Resistor</t>
  </si>
  <si>
    <t>Current limit will be compromised.
LED will burn due to which indication will not be available,</t>
  </si>
  <si>
    <t>To indicate DC overcurrent fault.</t>
  </si>
  <si>
    <t>DC current Fault - Indication - LED</t>
  </si>
  <si>
    <t>MVAr current input Connector.</t>
  </si>
  <si>
    <t>Instrumentation amplifier input-burden resistor.</t>
  </si>
  <si>
    <t>Input filter - Decoupling capacitor.</t>
  </si>
  <si>
    <t>Input AC current signal will be shorted to ground.
iiSC will not be able to sense MVAr current.</t>
  </si>
  <si>
    <t>C24, C25,
C57, C58</t>
  </si>
  <si>
    <t>C53, C54</t>
  </si>
  <si>
    <t>R49, R51</t>
  </si>
  <si>
    <t>Current path of the input signal to ADC will be broken.
iiSC will not be able to sense MVAr current.</t>
  </si>
  <si>
    <t>Output voltage will increase at OP-AMP stage and might damage TVS diode and OP-AMP.
iiSC may detect Over-current fault.</t>
  </si>
  <si>
    <t>To reduce voltage at input of OP-AMP.</t>
  </si>
  <si>
    <t>R48, R87</t>
  </si>
  <si>
    <t>Current path of the input will be shorted to ground.
iiSC will not be able to sense MVAr current.</t>
  </si>
  <si>
    <t>Heat Sink for R50 Burden Resistor.</t>
  </si>
  <si>
    <t>HS1</t>
  </si>
  <si>
    <t>C52, C55</t>
  </si>
  <si>
    <t>C56, C60, C26</t>
  </si>
  <si>
    <t>FB1</t>
  </si>
  <si>
    <t>FB2</t>
  </si>
  <si>
    <t>Ferrite beat at ground side.</t>
  </si>
  <si>
    <t>C302,C219, C191, C196, C174</t>
  </si>
  <si>
    <t>R152</t>
  </si>
  <si>
    <t>Jumper for SENSE_P5V_A</t>
  </si>
  <si>
    <t>To connect the rail voltage to sensing path.</t>
  </si>
  <si>
    <t>P5V_A - Supply filtering capacitors</t>
  </si>
  <si>
    <t>P2V5 will not be available. 
P5V_A will be shorted to ground.
iiSC temperature and humidity can not be measured. 
iiSC HS ADC I/O interface will be not work</t>
  </si>
  <si>
    <t>Reference voltage divider, pull-up resistor.</t>
  </si>
  <si>
    <t>R52, R94</t>
  </si>
  <si>
    <t>Input AC current signal path will be broken.
OP-AMP will not be able to process half signal. 
iiSC will not be able to sense MVAr current properly.</t>
  </si>
  <si>
    <t>Input impedance at the OP-AMP will reduce.</t>
  </si>
  <si>
    <t>C59</t>
  </si>
  <si>
    <t>To filter the input Signal.</t>
  </si>
  <si>
    <t xml:space="preserve">Capacitors fails-open.
</t>
  </si>
  <si>
    <t xml:space="preserve">Capacitors fails-short.
</t>
  </si>
  <si>
    <t xml:space="preserve">MVAr current signal will be shorted to ground.
MVAr current signal will not be available and can not be measured. 
</t>
  </si>
  <si>
    <t>R96</t>
  </si>
  <si>
    <t>C62</t>
  </si>
  <si>
    <t>To reduce noise Signal. Amplification.</t>
  </si>
  <si>
    <t>Reference voltage divider, pull-down resistor.</t>
  </si>
  <si>
    <t>Hardware-interrupt input-noise filter.</t>
  </si>
  <si>
    <t>ADC filter-resistors.</t>
  </si>
  <si>
    <t>ADC filter- capacitor.</t>
  </si>
  <si>
    <t>R41, R47</t>
  </si>
  <si>
    <t>R34</t>
  </si>
  <si>
    <t>D4</t>
  </si>
  <si>
    <t>AC over-current Fault - Indication - LED series Resistor</t>
  </si>
  <si>
    <t>AC over-current Fault - Indication - LED</t>
  </si>
  <si>
    <t>C22</t>
  </si>
  <si>
    <t>Positive-side comparator feedback resistor.</t>
  </si>
  <si>
    <t xml:space="preserve">Negative-side comparator feedback resistor. </t>
  </si>
  <si>
    <t>Comparator IC.</t>
  </si>
  <si>
    <t>Comparator IC output pull up resistor.</t>
  </si>
  <si>
    <t>Connector</t>
  </si>
  <si>
    <t>R6, R7, R8,
R15, R16, R17</t>
  </si>
  <si>
    <t>R9, R10,
R19, R20</t>
  </si>
  <si>
    <t>DC link Input voltage divider network - High side - Resistors</t>
  </si>
  <si>
    <t>DC link Input voltage divider network - Low side - Resistors</t>
  </si>
  <si>
    <t>To divide input DC Link 1 voltage.</t>
  </si>
  <si>
    <t>C2, C3,
C14, C15</t>
  </si>
  <si>
    <t>DC link voltage input signal noise filter capacitors.</t>
  </si>
  <si>
    <t>DC link voltage input signal TVS Diode.</t>
  </si>
  <si>
    <t>D2, D3</t>
  </si>
  <si>
    <t>C5, C9</t>
  </si>
  <si>
    <t>R13</t>
  </si>
  <si>
    <t>In accurate sensing maybe observed.
iiSC DC link voltage measurement may be in-accurate.</t>
  </si>
  <si>
    <t>C11</t>
  </si>
  <si>
    <t>R21</t>
  </si>
  <si>
    <t>R24</t>
  </si>
  <si>
    <t>R26</t>
  </si>
  <si>
    <t>DC link voltage differential output noise filter resistor.</t>
  </si>
  <si>
    <t>Hardware-interrupt input-noise filter resistor.</t>
  </si>
  <si>
    <t>Voltage comparator IC.</t>
  </si>
  <si>
    <t>Reference voltage divider network.</t>
  </si>
  <si>
    <t>Voltage comparator IC - Feedback Resistor</t>
  </si>
  <si>
    <t>R2</t>
  </si>
  <si>
    <t xml:space="preserve">To set gain for comparators. </t>
  </si>
  <si>
    <t xml:space="preserve">Gain of comparator will be disturbed. 
iiSC may trigger False "DC Link OV"  events.
</t>
  </si>
  <si>
    <t>C1</t>
  </si>
  <si>
    <t>DC link 1 over-voltage Fault - Indication - LED series Resistor</t>
  </si>
  <si>
    <t>R3</t>
  </si>
  <si>
    <t>DC link 1 over-voltage Fault - Indication - LED</t>
  </si>
  <si>
    <t>D1</t>
  </si>
  <si>
    <t>C8, C10, C12</t>
  </si>
  <si>
    <t>C32, C34, C35,
C43, C44, C45</t>
  </si>
  <si>
    <t>D7, D9</t>
  </si>
  <si>
    <t>C18, C36</t>
  </si>
  <si>
    <t>C40, C298</t>
  </si>
  <si>
    <t>R29</t>
  </si>
  <si>
    <t>C19</t>
  </si>
  <si>
    <t>R31</t>
  </si>
  <si>
    <t>R265</t>
  </si>
  <si>
    <t>R273</t>
  </si>
  <si>
    <t>R57</t>
  </si>
  <si>
    <t>C33</t>
  </si>
  <si>
    <t>R60</t>
  </si>
  <si>
    <t>D8</t>
  </si>
  <si>
    <t>RC Choke input side positive resistor.</t>
  </si>
  <si>
    <t>RC Choke input side negative resistor.</t>
  </si>
  <si>
    <t>RC Choke input side positive array diode.</t>
  </si>
  <si>
    <t>RC Choke input side negative array diode.</t>
  </si>
  <si>
    <t>RC choke Input voltage divider network.</t>
  </si>
  <si>
    <t>Instrumentation amplifier IC</t>
  </si>
  <si>
    <t>C531, C934</t>
  </si>
  <si>
    <t>RC Choke input side - Decoupling capacitor.</t>
  </si>
  <si>
    <t>C598, C599</t>
  </si>
  <si>
    <t>C514, C515, C520, C525, C928</t>
  </si>
  <si>
    <t>C519, C522, C526, C528, C930, C1021</t>
  </si>
  <si>
    <t>RC choke differential IC.</t>
  </si>
  <si>
    <t>Input side resistor of RC filter for differential IC.</t>
  </si>
  <si>
    <t>Input side capacitor of RC filter for differential IC.</t>
  </si>
  <si>
    <t>R760</t>
  </si>
  <si>
    <t>R762</t>
  </si>
  <si>
    <t>R764</t>
  </si>
  <si>
    <t>C931</t>
  </si>
  <si>
    <t>R730, R763</t>
  </si>
  <si>
    <t>R732</t>
  </si>
  <si>
    <t>Instrumentation amplifier IC.</t>
  </si>
  <si>
    <t>AC injection voltage Input voltage divider network. High side - Resistor</t>
  </si>
  <si>
    <t>R386, R387, 
R394, R395</t>
  </si>
  <si>
    <t>R391, R393</t>
  </si>
  <si>
    <t>C523</t>
  </si>
  <si>
    <t>Injection voltage differential IC positive-side feedback resistor.</t>
  </si>
  <si>
    <t>Injection voltage differential IC.</t>
  </si>
  <si>
    <t>R396</t>
  </si>
  <si>
    <t>C527</t>
  </si>
  <si>
    <t>R399</t>
  </si>
  <si>
    <t>R398</t>
  </si>
  <si>
    <t>R404</t>
  </si>
  <si>
    <t>R378</t>
  </si>
  <si>
    <t>R384, R390</t>
  </si>
  <si>
    <t>R377</t>
  </si>
  <si>
    <t>R383</t>
  </si>
  <si>
    <t>U43</t>
  </si>
  <si>
    <t>R379</t>
  </si>
  <si>
    <t>C516</t>
  </si>
  <si>
    <t>R381</t>
  </si>
  <si>
    <t>R382</t>
  </si>
  <si>
    <t>R389</t>
  </si>
  <si>
    <t>R388</t>
  </si>
  <si>
    <t>U44</t>
  </si>
  <si>
    <t xml:space="preserve">RC_Choke Voltage signal path will be shorted to ground.
iiSC will not be able to measure RC_Choke Voltage.
</t>
  </si>
  <si>
    <t xml:space="preserve">In accurate gain will be adjusted.
iiSC RC_Choke voltage measurement will be in-accurate. </t>
  </si>
  <si>
    <t xml:space="preserve">In accurate gain will be adjusted.
iiSC RC_Choke voltage measurement will be in-accurate.
 </t>
  </si>
  <si>
    <t>R736, R734</t>
  </si>
  <si>
    <t>Inaccurate gain will be adjusted._x000D_
_x000D_
iiSC RC_Choke voltage measurement will be in-accurate.</t>
  </si>
  <si>
    <t xml:space="preserve">RC_Choke 1 Voltage signal path will be broken.
iiSC will not be able to measure RC_Choke  voltage.
</t>
  </si>
  <si>
    <t>In accurate sensing maybe observed.
iiSC RC_Choke voltage measurement may be in-accurate.</t>
  </si>
  <si>
    <t>RC_Choke voltage differential output noise filter capacitor.</t>
  </si>
  <si>
    <t xml:space="preserve">Positive &amp; negative side of the signal will be shorted to each other.
No RC_Choke voltage will be available for measurement. </t>
  </si>
  <si>
    <t>RC_Choke voltage differential output noise filter resistor.</t>
  </si>
  <si>
    <t xml:space="preserve">Positive &amp; negative side of the signal path will be broken.
No RC_Choke voltage will be available for measurement. </t>
  </si>
  <si>
    <t>Injection Voltage</t>
  </si>
  <si>
    <t>RC Choke Voltage</t>
  </si>
  <si>
    <t>AC injection voltage Input voltage divider network. Low side - Resistor</t>
  </si>
  <si>
    <t>To divide input AC Injection voltage.</t>
  </si>
  <si>
    <t>Injection voltage differential output noise filter capacitor.</t>
  </si>
  <si>
    <t xml:space="preserve">Voltage sensing path will be shorted to each other 
No Injection voltage will be available for measurement. </t>
  </si>
  <si>
    <t>Injection Over-voltage - OP-AMP - Resistor</t>
  </si>
  <si>
    <t>Injection Over-voltage - OP-AMP - Input Resistor</t>
  </si>
  <si>
    <t>Injection voltage input signal path will be broken.
Hardware based fault protection will be compromised.
System will rely on firmware based fault-protection.</t>
  </si>
  <si>
    <t>Injection Over-voltage - OP-AMP - IC</t>
  </si>
  <si>
    <t>IC will be unable to output correct signal.
Hardware based fault protection will be compromised.
System will rely on firmware based fault-protection.</t>
  </si>
  <si>
    <t>IC will output high state.
iiSC may consider this a over-voltage and declare Injection over-voltage fault.</t>
  </si>
  <si>
    <t>Injection Over-voltage - OP-AMP - Feedback -High side - resistor.</t>
  </si>
  <si>
    <t>To provide feedback to set gain.</t>
  </si>
  <si>
    <t>OP-AMP gain will be affected.
Hardware based fault protection will be compromised.
System will rely on firmware based fault-protection.</t>
  </si>
  <si>
    <t>Injection Over-voltage - OP-AMP - Feedback - Low side - resistor.</t>
  </si>
  <si>
    <t>Injection voltage input signal path will be shorted to ground.
Hardware based fault protection will be compromised.
System will rely on firmware based fault-protection.</t>
  </si>
  <si>
    <t>One of the capacitors fails-open or resistor fails short.</t>
  </si>
  <si>
    <t>Reference voltage of comparator will be disturbed. 
False Injection overvoltage events may be triggered through hardware protection.</t>
  </si>
  <si>
    <t>To provide feedback to comparator.</t>
  </si>
  <si>
    <t>To compare Injection Voltage with reference voltage.</t>
  </si>
  <si>
    <t xml:space="preserve">Comparator will be unable to compare the two voltages.
System will detect Over Voltage fault remain in fault mode. 
</t>
  </si>
  <si>
    <t xml:space="preserve">Hardware-based fault detection will be compromised. 
System will rely on firmware based fault-protection.
</t>
  </si>
  <si>
    <t xml:space="preserve">5V_ADC - ADC Power Supply Capacitors.
</t>
  </si>
  <si>
    <t>ADC IC.</t>
  </si>
  <si>
    <t xml:space="preserve">2.5V_ADC - ADC Power Supply Capacitors.
</t>
  </si>
  <si>
    <t>C257, C258, C272, C273, C274, C275, C276, C277, C278, C279</t>
  </si>
  <si>
    <t>C260, C261, C262,  C263</t>
  </si>
  <si>
    <t>C253, C254, C255, C256, C264, C266, C267, C268, C269, C270, C271</t>
  </si>
  <si>
    <t>FB20</t>
  </si>
  <si>
    <t xml:space="preserve">2.5V_ADC - ADC Input  Power Supply - Ferrite Bead.
</t>
  </si>
  <si>
    <t xml:space="preserve">5V_ADC - ADC Input  Power Supply - Ferrite Bead.
</t>
  </si>
  <si>
    <t>FB21</t>
  </si>
  <si>
    <t>R245, R246</t>
  </si>
  <si>
    <t>ADC - Clock pins - Input Resistor</t>
  </si>
  <si>
    <t xml:space="preserve">Affected MVAr will be bypassed by using CLB as long as the issue persist.   
Device will keep working normally with reduced injection capability. "
</t>
  </si>
  <si>
    <t xml:space="preserve">ADC Reference Capacitors.
</t>
  </si>
  <si>
    <t>ADC Reference Voltage IC.</t>
  </si>
  <si>
    <t>ADC Reference Voltage - output - Decoupling - Capacitor.</t>
  </si>
  <si>
    <t>C259, C265</t>
  </si>
  <si>
    <t>R248</t>
  </si>
  <si>
    <t>TO connect Reference voltage to ADC IC pin.</t>
  </si>
  <si>
    <t>R249</t>
  </si>
  <si>
    <t>ADC - IC - REFBUFEN pin - Input Resistor</t>
  </si>
  <si>
    <t>To limit current to enable Reference buffer of the IC.</t>
  </si>
  <si>
    <t>ADC IC failure.</t>
  </si>
  <si>
    <t>Heart beat signal receiving Multivibrator - Monoshot IC.</t>
  </si>
  <si>
    <t>R219</t>
  </si>
  <si>
    <t>To pull line to a known state.</t>
  </si>
  <si>
    <t>C111, C112, C120 C121, C182, C183, C184, C185, C186, C187, C199, C200, C201, C202, C205, C206, C209, C212, C214, C215, C218, C225</t>
  </si>
  <si>
    <t>Resistor fails Short.</t>
  </si>
  <si>
    <t>Capacitors fails-short.</t>
  </si>
  <si>
    <t>R208, C216</t>
  </si>
  <si>
    <t>Safe state activation RC network for start up.</t>
  </si>
  <si>
    <t>R262, C220</t>
  </si>
  <si>
    <t>Fails in such a way that output is always LOW.</t>
  </si>
  <si>
    <t>Fails in such a way that output is always HIGH.</t>
  </si>
  <si>
    <t>U128</t>
  </si>
  <si>
    <t>Flip flop for interrupt latching.</t>
  </si>
  <si>
    <t>R204</t>
  </si>
  <si>
    <t>Off State - AND gate IC.</t>
  </si>
  <si>
    <t>Off State AND gate - Pull down - Resistors.</t>
  </si>
  <si>
    <t>R361, R303, 
R304, R305</t>
  </si>
  <si>
    <t xml:space="preserve">Safe State DC Link OV AND gate IC.
</t>
  </si>
  <si>
    <t>Safe State DC Link OV OR gate IC.</t>
  </si>
  <si>
    <t>R170</t>
  </si>
  <si>
    <t>R201, C208</t>
  </si>
  <si>
    <t>Monoshot IC - Channel 2 - RC circuit.</t>
  </si>
  <si>
    <t>R206</t>
  </si>
  <si>
    <t>Safe State Multiplexer IC.</t>
  </si>
  <si>
    <t>U92, U95, U104, U105</t>
  </si>
  <si>
    <t xml:space="preserve">Multiplexer output And gate IC.
</t>
  </si>
  <si>
    <t>Safe State Multiplexer - Output - Jumper Resistors.</t>
  </si>
  <si>
    <t>R222, R257, R259, R359</t>
  </si>
  <si>
    <t>U61, U77</t>
  </si>
  <si>
    <t xml:space="preserve">Shoot through Protection -  AND gate IC.
</t>
  </si>
  <si>
    <t xml:space="preserve">Shoot through Protection -  NAND gate IC.
</t>
  </si>
  <si>
    <t>U68A, U134A</t>
  </si>
  <si>
    <t>U84, U97</t>
  </si>
  <si>
    <t>Shoot through Protection - Output   - Jumper Resistors.</t>
  </si>
  <si>
    <t>R450, R197</t>
  </si>
  <si>
    <t>R451, R199</t>
  </si>
  <si>
    <t>U89</t>
  </si>
  <si>
    <t xml:space="preserve">Shoot through Protection - Level translational - IC.
</t>
  </si>
  <si>
    <t>C217</t>
  </si>
  <si>
    <t>R427, R454</t>
  </si>
  <si>
    <t>R312, R453</t>
  </si>
  <si>
    <t>R423</t>
  </si>
  <si>
    <t>TO connect GATE fault signal to OR gate IC.</t>
  </si>
  <si>
    <t>GATE reset AND gate IC.</t>
  </si>
  <si>
    <t>U148</t>
  </si>
  <si>
    <t xml:space="preserve">GATE Fault signal ORing - IC.
</t>
  </si>
  <si>
    <t>SoC GOOD signal - Jumper Resistor.</t>
  </si>
  <si>
    <t>R424</t>
  </si>
  <si>
    <t>GATE Fault signal ORing - IC.- Output - Jumper Resistor.</t>
  </si>
  <si>
    <t>R315</t>
  </si>
  <si>
    <t>GATE Fault - Multivibrator - Monoshot - Channel 2 - RC circuit.</t>
  </si>
  <si>
    <t>R310, C226</t>
  </si>
  <si>
    <t>U134B</t>
  </si>
  <si>
    <t>GATE Fault - Multivibrator - Monoshot - IC</t>
  </si>
  <si>
    <t>R203</t>
  </si>
  <si>
    <t>U68B</t>
  </si>
  <si>
    <t>Multivibrator - Monoshot - IC</t>
  </si>
  <si>
    <t>Monoshot - Channel 2 - RC circuit.</t>
  </si>
  <si>
    <t>R456, C123</t>
  </si>
  <si>
    <t>R457</t>
  </si>
  <si>
    <t>J26, J15, J16, J20</t>
  </si>
  <si>
    <t>iiGD connectors.</t>
  </si>
  <si>
    <t>Tx - RS485 transmitter</t>
  </si>
  <si>
    <t>Tx U12_ - Active high  1,2EN pin resistor.</t>
  </si>
  <si>
    <t xml:space="preserve">3V3_FPGA rail will be shorted to ground. 
SoC power will not be available,
iiSC can not communicate with iiGD and UPSB
</t>
  </si>
  <si>
    <t>C_P5V - Supply filtering capacitors</t>
  </si>
  <si>
    <t>Line will be floating.
May trigger a false LOW signal.
No immediate effect.</t>
  </si>
  <si>
    <t>Device will keep working normally.
If LOW signal is generated, OFF state will be implemented on the affected MVAr.</t>
  </si>
  <si>
    <t>The SS_HEARTBEAT signal will be shorted to P3V3 and will remain HIGH constantly.
OFF_STATE_ENABLE through SS_HEARTBEAT will be compromised.</t>
  </si>
  <si>
    <t>IC output will always stay low.
SoC GOOD signal will always remain in off state.
OFF state will be implemented and injection could not be done.</t>
  </si>
  <si>
    <t>Low state will be latched during startup.
OFF state will be implemented and injection could not be done.</t>
  </si>
  <si>
    <t>Device will keep working normally.
IGBT might get damaged if at startup the last state was not suitable for startup.</t>
  </si>
  <si>
    <t>U98 IC output will always stay low.
Signal will always remain in off state.
OFF state will be implemented and injection could not be done.</t>
  </si>
  <si>
    <t>IC output will always stay low.
Signal will always remain in off state.
OFF state will be implemented and injection could not be done.</t>
  </si>
  <si>
    <t xml:space="preserve">OV fault protection will be reduced and not be detected. 
Hardware based Safe State will be deactivated
</t>
  </si>
  <si>
    <t>The DEAD_TIME_ACTIVATE signal will be shorted to ground and will remain LOW constantly.
IGBTs will remain in OFF state and could not be operated.</t>
  </si>
  <si>
    <t>R207</t>
  </si>
  <si>
    <t>The line will be shorted to ground and will remain LOW constantly.
No immediate effect.</t>
  </si>
  <si>
    <t>To connect Multiplexer output to AND Gate.</t>
  </si>
  <si>
    <t>Line will be floating.
Hardware based safe state could not be implemented.
SoC will control the IGBTs</t>
  </si>
  <si>
    <t>The signal will be shorted to ground and will remain LOW constantly.
No immediate effect.</t>
  </si>
  <si>
    <t>Shoot through Protection - PWM Signal - Multivibrator - Monoshot - Channel 1 -RC circuit.</t>
  </si>
  <si>
    <t xml:space="preserve">IC output will always stay low.
Affected IGBT of respective MVAr will switch to Off state.
Injection could not be done.
</t>
  </si>
  <si>
    <t>Shoot through Protection - PWM Signal - Multivibrator - Monoshot IC.</t>
  </si>
  <si>
    <t>IC output will stay always high.
No immediate affect.
Shoot through can still be detected</t>
  </si>
  <si>
    <t>Line will be floating in case of no signal from AND gate IC. 
No immediate effect.</t>
  </si>
  <si>
    <t>To convert voltage level from 3.3V to 2.5V.</t>
  </si>
  <si>
    <t xml:space="preserve">System will keep working normally until GATE Fault occurs..
</t>
  </si>
  <si>
    <t>The signal will be shorted to ground and will remain LOW constantly.</t>
  </si>
  <si>
    <t>The signal will be shorted to ground and will remain LOW constantly.
Affected IGBT of respective MVAr will switch to Off state.
Injection could not be done.</t>
  </si>
  <si>
    <t>IC output will always stay low.
No immediate effect.
(Not implemented)</t>
  </si>
  <si>
    <t>IC output will always stay High.
No immediate effect.
(Not implemented)</t>
  </si>
  <si>
    <t>C_P3V - Supply filtering capacitors</t>
  </si>
  <si>
    <t xml:space="preserve">C_P3V rail will be shorted to ground. 
RS485 communication will remain disabled. 
iiSC can not communicate with iiGD.
</t>
  </si>
  <si>
    <t xml:space="preserve">C81, C84, C85, C88, C90, C93, C96, C97, C98, C100, C103,  C104, C108, C133, C134, C138, C144, C146, C151, C153, C155 </t>
  </si>
  <si>
    <t>U30, U51, 
U56, U57</t>
  </si>
  <si>
    <t>Voltage Level Translator - PWM Signal - IC.</t>
  </si>
  <si>
    <t>Voltage Level Translator - PWM Signal - Output side - Pull down Resistors.</t>
  </si>
  <si>
    <t>R113, R114, R117, R118, R153, R154, R157, R158</t>
  </si>
  <si>
    <t>To pull down the signal.</t>
  </si>
  <si>
    <t>U28</t>
  </si>
  <si>
    <t>Buffer - GATE reset - IC.</t>
  </si>
  <si>
    <t xml:space="preserve">If GATE Fault occurs, affected MVAr will be bypassed by using CLB as long as the issue persist.
Device will keep working normally with reduced injection capability.
</t>
  </si>
  <si>
    <t xml:space="preserve">If GATE Fault occurs, system will keep working normally with reduced injection capability.
</t>
  </si>
  <si>
    <t>R115, R120</t>
  </si>
  <si>
    <t>Buffer - GATE reset signal - Pull up Resistors.</t>
  </si>
  <si>
    <t>To provide voltage translation &amp; buffer to data signals.</t>
  </si>
  <si>
    <t>To pull up the signal.</t>
  </si>
  <si>
    <t>U13, U26, 
U27, U29</t>
  </si>
  <si>
    <t>Voltage Level Translator - GATE Fault - IC.</t>
  </si>
  <si>
    <t>Output pins of IC will remain low.
iiSC will continuously detect gate driver failure (GATE FAULT).</t>
  </si>
  <si>
    <t>U80, U90</t>
  </si>
  <si>
    <t>GATE Fault Signal - AND Gate - IC.</t>
  </si>
  <si>
    <t>To provide Logical AND operation to all GATE Faults signals.</t>
  </si>
  <si>
    <t>Signal line will be in constant HIGH state.
No immediate effect as far as there is no GATE Fault.
GATE fault of the affected  GATE driver will not be detected.</t>
  </si>
  <si>
    <t>U9, U11</t>
  </si>
  <si>
    <t>Voltage Level Translator - Power Supply Failure Signal - IC.</t>
  </si>
  <si>
    <t>Output pins of voltage translator will remain low.
Constant LOW sate will cause  Power supply failure to be declared.
iiSC will remain in Fault.</t>
  </si>
  <si>
    <t>Tx U12 - Active high 3,4 EN pin resistor.</t>
  </si>
  <si>
    <t>Tx - RS485 transceiver.</t>
  </si>
  <si>
    <t>Tx U55 - Active high 3,4EN pin resistor.</t>
  </si>
  <si>
    <t>Tx - ESD protection diode array.</t>
  </si>
  <si>
    <t>One of the diodes fails-short.</t>
  </si>
  <si>
    <t>D13_1, D13_2
D13_3, D13_4,
D15_1, D15_2
D15_3, D15_4,</t>
  </si>
  <si>
    <t>D14_1, D14_2
D14_3, D14_4,
D16_1, D16_2
D16_3, D16_4,</t>
  </si>
  <si>
    <t>Signals will be shorted to Ground.
NTC temperature SPI signals could not be sent to iiGD.
IGBT temperatures will not be available.</t>
  </si>
  <si>
    <t>Rx - RS485 receiver.</t>
  </si>
  <si>
    <t xml:space="preserve">Rx - RS485 receiver
</t>
  </si>
  <si>
    <t xml:space="preserve">Rx U129 Active high enable pin resistor. </t>
  </si>
  <si>
    <t>Constant Low State signal will be sent to SoC.
iiSC will not be able to detect GATE 1 Fault of respective iiGD.</t>
  </si>
  <si>
    <t>Constant HIGH State signal will be sent to SoC.
iiSC will Trigger GATE 1 Fault of respective iiGD.</t>
  </si>
  <si>
    <t xml:space="preserve">No immediate effect.
</t>
  </si>
  <si>
    <t>To suppress data corruption.</t>
  </si>
  <si>
    <t>Feedback signal path will get shorted to each other.
A constant HIGH Signal will be received at RO pin.
iiSC will Trigger GATE 1 Fault of respective iiGD.</t>
  </si>
  <si>
    <t>A constant LOW Signal will be received at RO pin.
iiSC will not be able to detect GATE 1 Fault of respective iiGD.</t>
  </si>
  <si>
    <t>A constant HIGH Signal will be received at RO pin.
iiSC will Trigger GATE 1 Fault of respective iiGD.</t>
  </si>
  <si>
    <t xml:space="preserve">Rx U127 Active high enable pin resistor. 
</t>
  </si>
  <si>
    <t>GATE 1 FAULT -  feedback input RC network - Capacitor.</t>
  </si>
  <si>
    <t>GATE 1 FAULT -  feedback input RC network - Resistor.</t>
  </si>
  <si>
    <t>GATE 1 FAULT -  feedback - Terminating Resistor.</t>
  </si>
  <si>
    <t>GATE 2 FAULT -  feedback input RC network - Capacitor.</t>
  </si>
  <si>
    <t>Constant Low State signal will be sent to SoC.
iiSC will not be able to detect GATE 2 Fault of respective iiGD.</t>
  </si>
  <si>
    <t>Constant HIGH State signal will be sent to SoC.
iiSC will Trigger GATE 2 Fault of respective iiGD.</t>
  </si>
  <si>
    <t>GATE 2 FAULT -  feedback input RC network - Resistor.</t>
  </si>
  <si>
    <t>GATE 2 FAULT -  feedback - Terminating Resistor.</t>
  </si>
  <si>
    <t>Feedback signal path will get shorted to each other.
A constant HIGH Signal will be received at RO pin.
iiSC will Trigger GATE 2 Fault of respective iiGD.</t>
  </si>
  <si>
    <t>A constant LOW Signal will be received at RO pin.
iiSC will not be able to detect GATE 2 Fault of respective iiGD.</t>
  </si>
  <si>
    <t>A constant HIGH Signal will be received at RO pin.
iiSC will Trigger GATE 2 Fault of respective iiGD.</t>
  </si>
  <si>
    <t>GATE Fault - output side diodes array.</t>
  </si>
  <si>
    <t>GATE PS_FAILURE - output side diodes array.</t>
  </si>
  <si>
    <t>Feedback pin will be floating.
No immediate effect.</t>
  </si>
  <si>
    <t xml:space="preserve">Rx U133- Active high enable pin resistor. </t>
  </si>
  <si>
    <t>SPI_DIN -  feedback input RC network - Capacitor.</t>
  </si>
  <si>
    <t>SPI_DIN -  feedback input RC network - Resistor.</t>
  </si>
  <si>
    <t>SPI_DIN -  feedback - Terminating Resistor.</t>
  </si>
  <si>
    <t>R439_1, R439_2, R439_3, R439_4</t>
  </si>
  <si>
    <t>R101_1, R101_2, R101_3, R101_4</t>
  </si>
  <si>
    <t>R151_1, R151_2, R151_3, R151_4</t>
  </si>
  <si>
    <t>R147_1, R147_2, R147_3, R147_4</t>
  </si>
  <si>
    <t>C136_1, C136_2, C136_3, C136_4</t>
  </si>
  <si>
    <t>C135_1, C135_2, C135_3, C135_4</t>
  </si>
  <si>
    <t>D19_1, D19_2, D19_3, D19_4</t>
  </si>
  <si>
    <t>R437_1, R437_2, R437_3, R437_4</t>
  </si>
  <si>
    <t>R436_1, R436_2, R436_3, R436_4</t>
  </si>
  <si>
    <t>R100_1, R100_2, R100_3, R100_4</t>
  </si>
  <si>
    <t>R143_1, R143_2, R143_3, , R143_4</t>
  </si>
  <si>
    <t>R139_1, R139_2, R139_3, R139_4</t>
  </si>
  <si>
    <t>C130_1, C130_2, C130_3, , C130_4</t>
  </si>
  <si>
    <t>C129_1, C129_2, C129_3, C129_4</t>
  </si>
  <si>
    <t>R435_1, R435_2, R435_3, R435_4</t>
  </si>
  <si>
    <t>R434_1, R434_2, R434_3, R434_4</t>
  </si>
  <si>
    <t>R99_1, R99_2, 
R99_3, R99_4</t>
  </si>
  <si>
    <t>R137_1, R137_2, R137_3, R137_4</t>
  </si>
  <si>
    <t>R133_1, R133_2, R133_3, R133_4</t>
  </si>
  <si>
    <t>C114_1, C114_2, C114_3, C114_4</t>
  </si>
  <si>
    <t>C113_1, C113_2, C113_3, C113_4</t>
  </si>
  <si>
    <t>D17_1, D17_2, D17_3, D17_4</t>
  </si>
  <si>
    <t>R431_1, R431_2, R431_3, R431_4</t>
  </si>
  <si>
    <t>R98_1, R98_2, R98_3, R98_4</t>
  </si>
  <si>
    <t>R129_1, R129_2, R129_3, R129_4</t>
  </si>
  <si>
    <t>R125_1, R125_2, R125_3, R125_4</t>
  </si>
  <si>
    <t>C102_1, C102_2, C102_3, C102_4</t>
  </si>
  <si>
    <t>C101_1, C101_2, C101_3, C101_4</t>
  </si>
  <si>
    <t>C82, C83, C86, C87, C89, C91, C92, C94, C95, C97, C99, C106, C107, C109, C115, C117, C137, C142, C143, C145, C150, C152, C154</t>
  </si>
  <si>
    <t>Voltage Level Translator - ADC_ENABLE for NTC Temp signal - IC.</t>
  </si>
  <si>
    <t>U12, U52</t>
  </si>
  <si>
    <t>Output pins of voltage translator will remain LOW.
Constant LOW sate will be sent to respective iiGD for ADC_ENABLE signal.
ADC will remain enabled due to this LOW state signal..</t>
  </si>
  <si>
    <t>U60, U86, U93, U94, U111, U117</t>
  </si>
  <si>
    <t>U110, U120</t>
  </si>
  <si>
    <t>Voltage Level Translator - SPI DIN - NTC Temp signal - IC.</t>
  </si>
  <si>
    <t xml:space="preserve">Tx U55 - Active high  1,2EN pin resistor.
</t>
  </si>
  <si>
    <t xml:space="preserve">Rx U132- Active high enable pin resistor. </t>
  </si>
  <si>
    <t>R440_1, R440_2, R440_3, R440_4</t>
  </si>
  <si>
    <t xml:space="preserve">C83_1, C83_2, C83_3, C83_4
C116_1, C116_2, C116_3, C116_4,
</t>
  </si>
  <si>
    <t>C600_1, C600_2, C600_3, C600_4,
C601_1, C601_2, C601_3, C601_4,
C602_1, C602_2, C602_3, C602_4,
C603_1, C603_2, C603_3, C603_4,</t>
  </si>
  <si>
    <t xml:space="preserve">Tx U8_1 - Active high enable pin resistor. 
</t>
  </si>
  <si>
    <t xml:space="preserve">Tx U140_1 - Active high enable pin resistor. </t>
  </si>
  <si>
    <t xml:space="preserve">Tx U143_1 - Active high enable pin resistor. </t>
  </si>
  <si>
    <t xml:space="preserve">Tx U144_1 - Active high enable pin resistor. </t>
  </si>
  <si>
    <t>RS485 LCB interface transmitter pull up resistors.</t>
  </si>
  <si>
    <t>LCB pumps - output side diodes array.</t>
  </si>
  <si>
    <t>D80_1, D43_1</t>
  </si>
  <si>
    <t>LCB fans - input side diodes array.</t>
  </si>
  <si>
    <t>Tx - RS485 transmitter.</t>
  </si>
  <si>
    <t xml:space="preserve">C48_1, C48_2,
C608_1, C608_2,
C609_1, C609_2,
C610_1, C610_2
</t>
  </si>
  <si>
    <t>C188_1, C188_2,
C197_1, C197_2,
C198_1, C198_2,
C607_1, C607_2</t>
  </si>
  <si>
    <t>PUMP_PWR_GOOD -  feedback input - RC network - Capacitor.</t>
  </si>
  <si>
    <t>PUMP_PWR_GOOD -  feedback input - RC network - Resistor.</t>
  </si>
  <si>
    <t>PUMP_PWR_GOOD -  feedback - Terminating Resistor.</t>
  </si>
  <si>
    <t>PUMP_PWR_GOOD -  feedback -  Bus biasing pull up - Resistors.</t>
  </si>
  <si>
    <t>PUMP_PWR_GOOD -  feedback -  Bus biasing pull down - Resistors.</t>
  </si>
  <si>
    <t>C968_1</t>
  </si>
  <si>
    <t>C969_1</t>
  </si>
  <si>
    <t>R1055_1</t>
  </si>
  <si>
    <t>R1145_1</t>
  </si>
  <si>
    <t>R1146_1</t>
  </si>
  <si>
    <t>R281</t>
  </si>
  <si>
    <t>R343</t>
  </si>
  <si>
    <t>Pump 1 -  feedback input - RC network - Capacitor.</t>
  </si>
  <si>
    <t>Pump 1 -  feedback input - RC network - Resistor.</t>
  </si>
  <si>
    <t>Pump 1 -  feedback - Terminating Resistor.</t>
  </si>
  <si>
    <t>Pump 1 -  feedback -  Bus biasing pull up - Resistors.</t>
  </si>
  <si>
    <t>Pump 1 -  feedback -  Bus biasing pull down - Resistors.</t>
  </si>
  <si>
    <t>Pump 2 -  feedback input - RC network - Capacitor.</t>
  </si>
  <si>
    <t xml:space="preserve">Constant Low State signal will be sent to SoC.
Pump feedback will be LOW.
iiSC will declare Pump 2 failure.
LCS will enter in redundant state. </t>
  </si>
  <si>
    <t>Pump 2 -  feedback input - RC network - Resistor.</t>
  </si>
  <si>
    <t>Pump 2 -  feedback - Terminating Resistor.</t>
  </si>
  <si>
    <t>Pump 2 -  feedback -  Bus biasing pull up - Resistors.</t>
  </si>
  <si>
    <t>Pump 2 -  feedback -  Bus biasing pull down - Resistors.</t>
  </si>
  <si>
    <t>C1084_1</t>
  </si>
  <si>
    <t>C1085_1</t>
  </si>
  <si>
    <t>R1149_1</t>
  </si>
  <si>
    <t>R1150_1</t>
  </si>
  <si>
    <t>R1151_1</t>
  </si>
  <si>
    <t>R412</t>
  </si>
  <si>
    <t>R422</t>
  </si>
  <si>
    <t>C69_1</t>
  </si>
  <si>
    <t>C204_1</t>
  </si>
  <si>
    <t>R109_1</t>
  </si>
  <si>
    <t>R110_1</t>
  </si>
  <si>
    <t>R260_1</t>
  </si>
  <si>
    <t>R425</t>
  </si>
  <si>
    <t>R426</t>
  </si>
  <si>
    <t>Not implemented</t>
  </si>
  <si>
    <t xml:space="preserve">Tx U8_2 - Active high enable pin resistor. </t>
  </si>
  <si>
    <t xml:space="preserve">Tx U140_2 - Active high enable pin resistor. </t>
  </si>
  <si>
    <t xml:space="preserve">Tx U143_2 - Active high enable pin resistor. </t>
  </si>
  <si>
    <t xml:space="preserve">Tx U144_2 - Active high enable pin resistor. </t>
  </si>
  <si>
    <t>LCB fans - output side diodes array.</t>
  </si>
  <si>
    <t xml:space="preserve">Rx U107_2- Active high enable pin resistor. </t>
  </si>
  <si>
    <t>Rx U107_2- Output side pull up resistor.</t>
  </si>
  <si>
    <t>C968_2</t>
  </si>
  <si>
    <t>C969_2</t>
  </si>
  <si>
    <t>R1055_2</t>
  </si>
  <si>
    <t>R1145_2</t>
  </si>
  <si>
    <t>R1146_2</t>
  </si>
  <si>
    <t>R429</t>
  </si>
  <si>
    <t>R430</t>
  </si>
  <si>
    <t>Radiator Fan 1 -  feedback input - RC network - Capacitor.</t>
  </si>
  <si>
    <t xml:space="preserve">Constant Low State signal will be sent to SoC.
Pump feedback will be LOW.
iiSC will declare Radiator Fan 1 failure.
LCS will enter in redundant state. </t>
  </si>
  <si>
    <t>Constant HIGH State signal will be sent to SoC.
Pump feedback will be constantly HIGH.
iiSC will fail to detect Radiator Fan 1 failure if it occurs.</t>
  </si>
  <si>
    <t>Radiator Fan 1 -  feedback input - RC network - Resistor.</t>
  </si>
  <si>
    <t>Radiator Fan 1 -  feedback - Terminating Resistor.</t>
  </si>
  <si>
    <t>Feedback signal path will get shorted to each other.
A constant HIGH Signal will be received at RO pin.
Pump feedback will be constantly HIGH.
iiSC will fail to detect Radiator Fan 1 failure if it occurs.</t>
  </si>
  <si>
    <t>Radiator Fan 1 -  feedback -  Bus biasing pull up - Resistors.</t>
  </si>
  <si>
    <t>Radiator Fan 1 -  feedback -  Bus biasing pull down - Resistors.</t>
  </si>
  <si>
    <t>C1084_2</t>
  </si>
  <si>
    <t>C1085_2</t>
  </si>
  <si>
    <t>R1149_2</t>
  </si>
  <si>
    <t>R1150_2</t>
  </si>
  <si>
    <t>R1151_2</t>
  </si>
  <si>
    <t>R503</t>
  </si>
  <si>
    <t>R504</t>
  </si>
  <si>
    <t>Radiator Fan 2 -  feedback input - RC network - Capacitor.</t>
  </si>
  <si>
    <t xml:space="preserve">Constant Low State signal will be sent to SoC.
Radiator Fan feedback will be LOW.
iiSC will declare Radiator Fan 2 failure.
LCS will enter in redundant state. </t>
  </si>
  <si>
    <t>Constant HIGH State signal will be sent to SoC.
Radiator Fan feedback will be constantly HIGH.
iiSC will fail to detect Radiator Fan 2 failure if it occurs.</t>
  </si>
  <si>
    <t>Radiator Fan 2 -  feedback input - RC network - Resistor.</t>
  </si>
  <si>
    <t>Radiator Fan 2 -  feedback - Terminating Resistor.</t>
  </si>
  <si>
    <t>Feedback signal path will get shorted to each other.
A constant HIGH Signal will be received at RO pin.
Radiator Fan feedback will be constantly HIGH.
iiSC will fail to detect Radiator Fan 2 failure if it occurs.</t>
  </si>
  <si>
    <t>Radiator Fan 2 -  feedback -  Bus biasing pull up - Resistors.</t>
  </si>
  <si>
    <t>Radiator Fan 2 -  feedback -  Bus biasing pull down - Resistors.</t>
  </si>
  <si>
    <t>Rx - RS485 receiver</t>
  </si>
  <si>
    <t xml:space="preserve">Rx U139_2- Active high enable pin resistor. </t>
  </si>
  <si>
    <t>Rx U139-2 Output side pull up resistor.</t>
  </si>
  <si>
    <t xml:space="preserve">Rx U139_1- Active high enable pin resistor. </t>
  </si>
  <si>
    <t>Rx U139_1- Output side pull up resistor.</t>
  </si>
  <si>
    <t>To receive Power Good signal from UPSB board.</t>
  </si>
  <si>
    <t>Pump 3 -  feedback input - RC network - Capacitor.</t>
  </si>
  <si>
    <t>Pump 3 -  feedback input - RC network - Resistor.</t>
  </si>
  <si>
    <t>Pump 3 -  feedback - Terminating Resistor.</t>
  </si>
  <si>
    <t>Pump 3 -  feedback -  Bus biasing pull up - Resistors.</t>
  </si>
  <si>
    <t>Pump 3 -  feedback -  Bus biasing pull down - Resistors.</t>
  </si>
  <si>
    <t>C211_1</t>
  </si>
  <si>
    <t>C213_1</t>
  </si>
  <si>
    <t>R313_1</t>
  </si>
  <si>
    <t>R314_1</t>
  </si>
  <si>
    <t>R316_1</t>
  </si>
  <si>
    <t>R515</t>
  </si>
  <si>
    <t>R516</t>
  </si>
  <si>
    <t>Not implemented.</t>
  </si>
  <si>
    <t>C69_2</t>
  </si>
  <si>
    <t>C204_2</t>
  </si>
  <si>
    <t>R109_2</t>
  </si>
  <si>
    <t>R110_2</t>
  </si>
  <si>
    <t>R260_2</t>
  </si>
  <si>
    <t>Rx U142_2- Active high enable pin resistor. 
(R449_2)</t>
  </si>
  <si>
    <t>Radiator_PWR_GOOD -  feedback input - RC network - Capacitor.</t>
  </si>
  <si>
    <t>Radiator_PWR_GOOD -  feedback input - RC network - Resistor.</t>
  </si>
  <si>
    <t>Radiator_PWR_GOOD -  feedback - Terminating Resistor.</t>
  </si>
  <si>
    <t xml:space="preserve">Not implemented
</t>
  </si>
  <si>
    <t>C211_2</t>
  </si>
  <si>
    <t>C213_2</t>
  </si>
  <si>
    <t>R313_2</t>
  </si>
  <si>
    <t>R314_2</t>
  </si>
  <si>
    <t>R316_2</t>
  </si>
  <si>
    <t>Radiator Fan 3 -  feedback input - RC network - Capacitor.</t>
  </si>
  <si>
    <t>Radiator Fan 3 -  feedback input - RC network - Resistor.</t>
  </si>
  <si>
    <t>Radiator Fan 3 -  feedback - Terminating Resistor.</t>
  </si>
  <si>
    <t>Radiator Fan 3 -  feedback -  Bus biasing pull up - Resistors.</t>
  </si>
  <si>
    <t>D80_2, D43_2</t>
  </si>
  <si>
    <t>R308_1</t>
  </si>
  <si>
    <t>Rx U137 bus biasing pull up &amp; pull down resistors.</t>
  </si>
  <si>
    <t>Connector.</t>
  </si>
  <si>
    <t>J25</t>
  </si>
  <si>
    <t xml:space="preserve">To communicate with CLB board. </t>
  </si>
  <si>
    <t xml:space="preserve">Tx U146 - Active high enable pin resistor. </t>
  </si>
  <si>
    <t>RS485 CLB interface transmitter pull up resistors.</t>
  </si>
  <si>
    <t xml:space="preserve">CLB - RS485 interface IC noise filter capacitor.
</t>
  </si>
  <si>
    <t>CLB RS485 - output side diodes array.</t>
  </si>
  <si>
    <t>Optical Connectors for MVAR Sync.</t>
  </si>
  <si>
    <t>J22, J23</t>
  </si>
  <si>
    <t xml:space="preserve">To communicate with other MVAr to sync PWMs.. </t>
  </si>
  <si>
    <t>J11</t>
  </si>
  <si>
    <t>To provide ground the shield on IDC cables.</t>
  </si>
  <si>
    <t>Grounding will be affected.</t>
  </si>
  <si>
    <t>HS2</t>
  </si>
  <si>
    <t>Heat Sink SoC U71.</t>
  </si>
  <si>
    <t>SoC will start heating up.
After a certain level, it might get damaged or fail to operate further instruction.
iiSC will appear offline to iiDCE.</t>
  </si>
  <si>
    <t>PCBA Temperature &amp; Fan Control Interface</t>
  </si>
  <si>
    <t>R721, R720</t>
  </si>
  <si>
    <t>P2V5 - Supply filtering capacitors</t>
  </si>
  <si>
    <t>P2V5  rail will be shorted to ground. 
All circuits and components powered by this rail will shut down.</t>
  </si>
  <si>
    <t>PCBA Temperature - i2c comm - Pull up resistors</t>
  </si>
  <si>
    <t>PCBA Temperature Humidity Sensor - IC</t>
  </si>
  <si>
    <t>U91</t>
  </si>
  <si>
    <t>Constant Low State signal will be sent to SoC.</t>
  </si>
  <si>
    <t>Rx U139_1 will be disabled.
iiSC won't be able to  get  feedback.</t>
  </si>
  <si>
    <t>Rx U139_1 will remain enabled.
iiSC won't be able to get feedback.</t>
  </si>
  <si>
    <t xml:space="preserve">iiSC won't be able to get correct feedback.
</t>
  </si>
  <si>
    <t xml:space="preserve">Constant HIGH State signal will be sent to SoC.
</t>
  </si>
  <si>
    <t xml:space="preserve">Constant Low State signal will be sent to SoC.
</t>
  </si>
  <si>
    <t xml:space="preserve">Feedback signal path will get shorted to each other.
A constant HIGH Signal will be received at RO pin.
</t>
  </si>
  <si>
    <t xml:space="preserve">A constant LOW Signal will be received at RO pin.
</t>
  </si>
  <si>
    <t xml:space="preserve">A constant HIGH Signal will be received at RO pin.
</t>
  </si>
  <si>
    <t>C283, C881</t>
  </si>
  <si>
    <t>Connector for Console communication.</t>
  </si>
  <si>
    <t>J70</t>
  </si>
  <si>
    <t xml:space="preserve">To communicate iiSC with PC. </t>
  </si>
  <si>
    <t>J2</t>
  </si>
  <si>
    <t>Connector for SPI0 communication.</t>
  </si>
  <si>
    <t>Connector for GPIOs.</t>
  </si>
  <si>
    <t>Connector for DAC Output.</t>
  </si>
  <si>
    <t>Connector for PS GPIOs.</t>
  </si>
  <si>
    <t>J17</t>
  </si>
  <si>
    <t xml:space="preserve">To connect to SoC GPIO pins. </t>
  </si>
  <si>
    <t xml:space="preserve">R71, R733, R735, R737, R787, R788 </t>
  </si>
  <si>
    <t>To provide path between SoC GPIO pins and Connector.</t>
  </si>
  <si>
    <t>GPIOs - Connector - Jumper Resistor.</t>
  </si>
  <si>
    <t>J9</t>
  </si>
  <si>
    <t>J3</t>
  </si>
  <si>
    <t xml:space="preserve">To connect to SoC DAC pins. </t>
  </si>
  <si>
    <t>PS_GPIOs - Connector - Jumper Resistor.</t>
  </si>
  <si>
    <t>R374, R376, R407, R408, R676, R757, R458, R459</t>
  </si>
  <si>
    <t>Ring terminal to ground connector.</t>
  </si>
  <si>
    <t>Input from UPSB board RAIL1_A will be shorted to RAIL1B.
Power will be available from the HV_ISO board.
No immediate effect will be observed.</t>
  </si>
  <si>
    <t xml:space="preserve">Device will keep working normally if it is in Injection.
If the device is in Monitoring mode, the iiSC will shut down and will be declared offline.
</t>
  </si>
  <si>
    <t>Device will transit to monitoring state.</t>
  </si>
  <si>
    <t>P2V5 will not be available.
iiSC temperature and humidity can not be measured. 
iiSC HS ADC I/O interface will be not work.
Voltage reference for signal conditioning will not be available.
Current &amp; voltage sensing will not be available.</t>
  </si>
  <si>
    <t xml:space="preserve">No immediate effect. 
Filtering will be reduced.
If no other fault occurs on the board, iiSC will keep working normally. </t>
  </si>
  <si>
    <t xml:space="preserve">P3V3 rail will be shorted to ground.
SoC pins powered by P3V3 will shut down.
All circuits working with P3V3 will shut down. 
All iiGD boards associated with the respective MVAr will switch to safe state.
</t>
  </si>
  <si>
    <t>HVT supply path will be broken. 
Power will not be available if system s in monitoring mode.</t>
  </si>
  <si>
    <t>UPSB supply path will be broken. 
Power will be available from HVT supply Board.
No immediate affect.</t>
  </si>
  <si>
    <t>Grounding path for capacitors will be broken.
Filtering capability will be reduced.</t>
  </si>
  <si>
    <t>To divide/reduce voltage of the  Current Measuring Signal from CM pin of the IC</t>
  </si>
  <si>
    <t>12.5V supply path to the circuit will be broken.
Buck circuit will not work and 5V supply will not be available.
Multiple sections of the iiSC will not get 5V.</t>
  </si>
  <si>
    <t>Reverse current may effect regulated output voltage.
Buck circuit will not work properly and 5V supply will  be affected.
Multiple sections of the iiSC will not get 5V.</t>
  </si>
  <si>
    <t>Feedback signal output voltage divider circuit - High side resistor.</t>
  </si>
  <si>
    <t>To decrease output feedback voltage to the desire output level.</t>
  </si>
  <si>
    <t xml:space="preserve">Output Voltage path will be broken.
Feedback signal will be grounded through R301 and hence the IC will be reading 0 voltage at the output.
</t>
  </si>
  <si>
    <t>Feedback signal output voltage divider circuit - Low side resistor.</t>
  </si>
  <si>
    <t xml:space="preserve">Feedback signal will be grounded through R301 and hence the IC will be reading 0 voltage at the output.
</t>
  </si>
  <si>
    <t>Q30 will remain OFF constantly.
1V5 voltage Indication will be not available.</t>
  </si>
  <si>
    <t>No immediate effect.
More current at gate may cause decrease in MOSFET's life and may eventually damage the MOSFET.</t>
  </si>
  <si>
    <t>HIGH Current will pass through LED D37 causing it to burn.
1V5 voltage Indication will be not available.</t>
  </si>
  <si>
    <t>1V5 voltage Indication will be not available.</t>
  </si>
  <si>
    <t>To drive the LED based on 1V5 voltage availability.</t>
  </si>
  <si>
    <t>No path will be available for LED to be grounded.
Power Good Indication will be not available.</t>
  </si>
  <si>
    <t>To divide/reduce feedback voltage to be supplied to VSENSE pin of the IC</t>
  </si>
  <si>
    <t>U14 - Input P5V noise Filtration - Capacitors</t>
  </si>
  <si>
    <t>U14 - Input 3V3_FPGA noise Filtration - Capacitors</t>
  </si>
  <si>
    <t>Q19 will remain OFF constantly.
Power Good Indication will be not available.</t>
  </si>
  <si>
    <t>HIGH Current will pass through LED D22 causing it to burn.
Power Good Indication will be not available.</t>
  </si>
  <si>
    <t>Power Good Indication will be not available.</t>
  </si>
  <si>
    <t>To set the  peak inductor current
threshold.</t>
  </si>
  <si>
    <t>U14 - Channel 1 Feedback - Reference Voltage divider - Low side - Resistor.</t>
  </si>
  <si>
    <t>Wrong reference voltage will be fed to the FB1 pin.
Desired output voltage of 3.3V will not be achieved.
SoC will not get 3.3V supply and will not work.</t>
  </si>
  <si>
    <t>The FB1 pin will be constantly at LOW state.
Wrong feedback will be fed to IC and consequently the 3V3_FPGA will not be produced.
SoC will not get 3.3V supply and will not work.</t>
  </si>
  <si>
    <t>U14 - Channel 1 Feedback - Reference Voltage divider - High side - Resistor.</t>
  </si>
  <si>
    <t>Wrong reference voltage will be fed to the FB1 pin.
Desired output voltage of 3.3V will not be achieved.
SoC will not get 3.3V supply and will not work.</t>
  </si>
  <si>
    <t>3.3V supply path will be broken.
Desired output voltage of 3.3V will not be available.
SoC will not get 3.3V supply and will not work.</t>
  </si>
  <si>
    <t>U14 - High-Side FET Driver Power Supply for Channel 1 - Series Capacitor</t>
  </si>
  <si>
    <t>3V3_FPGA rail supply - Filtering Capacitors</t>
  </si>
  <si>
    <t>U14 - Channel 2 Feedback - Reference Voltage divider - Low side - Resistor.</t>
  </si>
  <si>
    <t>Wrong reference voltage will be fed to the FB2 pin.
Desired output voltage of 1V will not be achieved.
SoC will not get 1V supply and will not work.</t>
  </si>
  <si>
    <t>The FB2 pin will be constantly at LOW state.
Wrong feedback will be fed to IC and consequently the 1V_FPGA will not be produced.
SoC will not get 1V supply and will not work.</t>
  </si>
  <si>
    <t>U14 - Channel 2 Feedback - Reference Voltage divider - High side - Resistor.</t>
  </si>
  <si>
    <t>Wrong reference voltage will be fed to the FB2 pin.
Desired output voltage of 1V will not be achieved.
SoC will not get 1V supply and will not work.</t>
  </si>
  <si>
    <t>1V supply path will be broken.
Desired output voltage of 1V will not be available.
SoC will not get 1V supply and will not work.</t>
  </si>
  <si>
    <t>U14 - High-Side FET Driver Power Supply for Channel 2 - Series Capacitor</t>
  </si>
  <si>
    <t>1V_FPGA rail supply - Filtering Capacitors</t>
  </si>
  <si>
    <t>U14 - Channel 3 Feedback - Reference Voltage divider - Low side - Resistor.</t>
  </si>
  <si>
    <t>Wrong reference voltage will be fed to the FB3 pin.
Desired output voltage of 2.5V will not be achieved.
SoC will not get 2.5V supply and will not work.</t>
  </si>
  <si>
    <t>The FB3 pin will be constantly at LOW state.
Wrong feedback will be fed to IC and consequently the 2V5_FPGA will not be produced.
SoC will not get 2.5V supply and will not work.</t>
  </si>
  <si>
    <t>U14 - Channel 3 Feedback - Reference Voltage divider - High side - Resistor.</t>
  </si>
  <si>
    <t>Wrong reference voltage will be fed to the FB3 pin.
Desired output voltage of 2.5V will not be achieved.
SoC will not get 2.5V supply and will not work.</t>
  </si>
  <si>
    <t>2.5V supply path will be broken.
Desired output voltage of 2.5V will not be available.
SoC will not get 2.5V supply and will not work.</t>
  </si>
  <si>
    <t>U14 - High-Side FET Driver Power Supply for Channel 3 - Series Capacitor</t>
  </si>
  <si>
    <t>1.8V supply path will be broken.
Desired output voltage of 1.8V will not be available.
SoC will not get 1.8V supply and will not work.</t>
  </si>
  <si>
    <t>2V5_FPGA rail supply - Filtering Capacitors</t>
  </si>
  <si>
    <t>U14 - Channel 4 Feedback - Reference Voltage divider - Low side - Resistor.</t>
  </si>
  <si>
    <t>Wrong reference voltage will be fed to the FB4 pin.
Desired output voltage of 1.8V will not be achieved.
SoC will not get 1.8V supply and will not work.</t>
  </si>
  <si>
    <t>The FB4 pin will be constantly at LOW state.
Wrong feedback will be fed to IC and consequently the 1V8_FPGA will not be produced.
SoC will not get 1.8V supply and will not work.</t>
  </si>
  <si>
    <t>U14 - Channel 4 Feedback - Reference Voltage divider - High side - Resistor.</t>
  </si>
  <si>
    <t>Wrong reference voltage will be fed to the FB4 pin.
Desired output voltage of 1.8V will not be achieved.
SoC will not get 1.8V supply and will not work.</t>
  </si>
  <si>
    <t>U14 - High-Side FET Driver Power Supply for Channel 4 - Series Capacitor</t>
  </si>
  <si>
    <t>1V8_FPGA rail supply - Filtering Capacitors</t>
  </si>
  <si>
    <t>U14 - Channel 5 Feedback - Reference Voltage divider - Low side - Resistor.</t>
  </si>
  <si>
    <t>Wrong reference voltage will be fed to the FB5 pin.
Desired output voltage of 1.8V will not be achieved.
SoC will not get 1.8V supply and will not work.</t>
  </si>
  <si>
    <t>The FB4 pin will be constantly at LOW state.
Wrong feedback will be fed to IC and consequently the XADC_1V8 will not be produced.
SoC will not get 1.8V supply and will not work.</t>
  </si>
  <si>
    <t>U14 - Channel 5 Feedback - Reference Voltage divider - High side - Resistor.</t>
  </si>
  <si>
    <t>The FB5 pin will be constantly at LOW state.
Wrong feedback will be fed to IC and consequently the XADC_1V8 will not be produced.
SoC will not get 1.8V supply and will not work.</t>
  </si>
  <si>
    <t>XADC_1V8 rail supply - Filtering Capacitors</t>
  </si>
  <si>
    <t xml:space="preserve">EN_1V5 will be connected to ground and will disable the U73 IC.
1V5_FPGA will not be available and everything powered by 1V5_FPGA will shut down.
SoC will not work properly and may shut down.
</t>
  </si>
  <si>
    <t>5V will be applied to the ENABLE pin of the U79 IC.
No immediate effect
IC will remain enabled.
Undervoltage lockout feature will not work.</t>
  </si>
  <si>
    <t>Certain Voltage will be applied to the ENABLE pin of the U79 IC.
No immediate effect
IC will remain enabled.
Undervoltage lockout feature will not work.</t>
  </si>
  <si>
    <t>EN4 of U14 will be connected to ground and will disable the Channel 4.
1V8_FPGA will not be available and everything powered by 1V8_FPGA will shut down.
SoC will not work properly and may shut down.</t>
  </si>
  <si>
    <t>1V will be applied to the ENABLE pin of the channel 4 U14 IC.
No immediate effect
IC will remain enabled.
Undervoltage lockout feature will not work.</t>
  </si>
  <si>
    <t>Certain Voltage will be applied to the ENABLE pin of the channel 4 of U14 IC.
No immediate effect
IC will remain enabled.
Undervoltage lockout feature will not work.</t>
  </si>
  <si>
    <t>EN3 &amp; EN1 of U14 will be connected to ground and will disable the Channel 1 &amp; 3.
Multiple supply rails will not be available and everything powered by them will shut down.
SoC will not work properly and may shut down.</t>
  </si>
  <si>
    <t>1.8V will be applied to the ENABLE pin of the channel 1 &amp; 3 of U14 IC.
No immediate effect
Channels will remain enabled.
Undervoltage lockout feature will not work.</t>
  </si>
  <si>
    <t>Certain Voltage will be applied to the ENABLE pin of the channel 1 &amp; 3 of U14 IC.
No immediate effect
IC will remain enabled.
Undervoltage lockout feature will not work.</t>
  </si>
  <si>
    <t>EN2 of U14 will be connected to ground and will disable the Channel 2.
1V_FPGA rail will not be available and everything powered by it will shut down.
SoC will not work properly and may shut down.</t>
  </si>
  <si>
    <t>5V will be applied to the ENABLE pin of the channel 2 of U14 IC.
No immediate effect
Channels will remain enabled.
Undervoltage lockout feature will not work.</t>
  </si>
  <si>
    <t>Noise filtration will be reduced.</t>
  </si>
  <si>
    <t>Input Supply - Series RC - Resistor</t>
  </si>
  <si>
    <t>Input Supply - Series RC - Capacitors</t>
  </si>
  <si>
    <t>GATE of the Q37 could not be operated and Q37 will remain OFF.
U88 could not be enabled and there will be no -5 Volt rail.
Signal conditioning of board will be affected.</t>
  </si>
  <si>
    <t>GATE of the Q37 could not be operated.
U88 could not be enabled and there will be no -5 Volt rail.
Signal conditioning section of the board will be affected.</t>
  </si>
  <si>
    <t>Signal supply path to the Enable pin will be broken.
U88 could not be enabled and there will be no -5 Volt rail.
Signal conditioning section of the board will be affected.</t>
  </si>
  <si>
    <t>Current could not be reduced at GATE and it might damage the MOSFET with time.
U88 will remain enabled.</t>
  </si>
  <si>
    <t>GATE of the MOSFET will be shorted to ground and the MOSFET will be not be able to switch ON.
U88 will remain enabled.</t>
  </si>
  <si>
    <t>The Line will be shorted to ground.
U88 could not be enabled and there will be no -5 Volt rail.
Signal conditioning section of the board will be affected.</t>
  </si>
  <si>
    <t>-5 V regulator - Hiccup Mode - Capacitor.</t>
  </si>
  <si>
    <t>U88 will bot be able to drive the GATE of the Q36 MOSFET.
 -5 Volt rail will not be available.
Signal conditioning section of the board will be affected.</t>
  </si>
  <si>
    <t xml:space="preserve"> -5 V regulator - CSG and CS - Resistor.</t>
  </si>
  <si>
    <t>FB pin will be shorted to OUTPUT via R689 and Feedback will be disturbed.</t>
  </si>
  <si>
    <t>-5 Volt supply - Noise filtration - Capacitor.</t>
  </si>
  <si>
    <t xml:space="preserve">EN pin of IC will be connected to ground and will disable the U63 IC.
P3V3 will not be available and everything powered by it will shut down.
Signal conditioning circuits and communication circuit will not get powered.
</t>
  </si>
  <si>
    <t>Input supply will be applied to the ENABLE pin of the U73 IC.
No immediate effect
IC will remain enabled.
Undervoltage lockout feature will not work.</t>
  </si>
  <si>
    <t>Enable pin of the IC will be connected to ground and will disable the U63 IC.
P3V3 will not be available and everything powered by it will shut down.
Signal conditioning circuits and communication circuit will not get powered.</t>
  </si>
  <si>
    <t>3.3 V regulator - CSG and CS - Resistor.</t>
  </si>
  <si>
    <t>P3V3 Volt supply - Noise filtration - Capacitor.</t>
  </si>
  <si>
    <t xml:space="preserve">System will keep working normally as far as Injection voltage not reach Injection over voltage fault threshold. 
</t>
  </si>
  <si>
    <t>Input supply - Noise Filtration - Capacitor</t>
  </si>
  <si>
    <t>Firmware will not be able to measure different voltage signals.</t>
  </si>
  <si>
    <t>Signal path to enable of IC for C_P5V will be broken.
C_P5V_EN will become LOW.
C_P5V will not be available and everything powered by it will shut down.
RS485 Communication will shut down.</t>
  </si>
  <si>
    <t>Voltage input at comparator input will increase. 
C_P5V will be available and everything powered by it will remain ON
Undervoltage protection will be compromised.</t>
  </si>
  <si>
    <t>Voltage input at comparator input will increase. 
Large Voltage will appear at output which will be clamped by TVS diode.
C_P5V will be available and everything powered by it will remain ON
Undervoltage protection will be compromised.</t>
  </si>
  <si>
    <t xml:space="preserve">Input supply 14.7V_iiGD will be shorted to ground. 
Parts of the circuit that are powered by 14.7V_iiGD will not get powered and will shut down.
C_P5V_EN will become LOW.
C_P5V will not be available and everything powered by it will shut down.
</t>
  </si>
  <si>
    <t>C_P5V  Enable - Voltage divider - Low side _ Resistor</t>
  </si>
  <si>
    <t>Input signal at U66 will be shorted to ground. 
C_P5V_EN will become LOW.
C_P5V will not be available and everything powered by it will shut down.
RS485 Communication will shut down.</t>
  </si>
  <si>
    <t>To suppress current spikes.</t>
  </si>
  <si>
    <t>Input signal at U66 will be shorted to ground. 
C_P5V_EN will become LOW.
C_P5V will not be available and everything powered by it will shut down.
RS485 Communication will shut down.</t>
  </si>
  <si>
    <t>C_P5V  Enable - Voltage divider - High side _ Resistor</t>
  </si>
  <si>
    <t>Input signal at U66 will be shorted to ground. 
C_P5V will be available and everything powered by it will remain ON
Undervoltage protection will be compromised.</t>
  </si>
  <si>
    <t>5V will be applied to non-inverting side of the OP-AMP.
Input voltage at OP-AMP will be affected and output will result in HIGH signal which will switch OFF the MOSFET.
C_P5V will not be available and everything powered by it will shut down.
RS485 Communication will shut down.</t>
  </si>
  <si>
    <t xml:space="preserve">Input signal at U66 will be shorted to ground. 
C_P5V will be available and everything powered by it will remain ON
Undervoltage protection will be compromised.
</t>
  </si>
  <si>
    <t>C_P5V  Enable - OP-AMP Feedback - Resistor</t>
  </si>
  <si>
    <t>Output voltage at OP-AMP will be affected.
C_P5V will not be available and everything powered by it will shut down.</t>
  </si>
  <si>
    <t>Output voltage at OP-AMP will be affected.
C_P5V will not be available and everything powered by it will shut down.
RS485 Communication will shut down.</t>
  </si>
  <si>
    <t>5V will be applied to GATE of the MOSFET.
MOSFET will remain ON.
C_P5V will not be available and everything powered by it will shut down.
RS485 Communication will shut down.</t>
  </si>
  <si>
    <t>Signal path to GATE will be broken and GATE can not operated.
C_P5V will not be available and everything powered by it will shut down.</t>
  </si>
  <si>
    <t>C_P5V_EN will be disabled and corresponding circuits will shut down.
C_P5V will not be available and everything powered by it will shut down.
RS485 Communication will shut down.</t>
  </si>
  <si>
    <t>P12V5 supply filtration - capacitor</t>
  </si>
  <si>
    <t>iiGD AC rail will not be available. 
No power available for iiGD.
All iiGD boards will switch to safe state.</t>
  </si>
  <si>
    <t>Watch Dog Reset IC - Enable Pin Pull down - Resistor</t>
  </si>
  <si>
    <t xml:space="preserve">Input rail voltage will be shorted to ground. 
iiSC will not  get any power.
iiSC can not communicate with iiDCE, iiGD and UPSB
</t>
  </si>
  <si>
    <t xml:space="preserve">FLASH_RESET signal path from SOC to U82 will be broken.
Brown Out feature will not be available.
</t>
  </si>
  <si>
    <t>Brown-out Reset IC - MR Pin Pull UP - Resistor</t>
  </si>
  <si>
    <t>Brown-out Reset IC - RESET Pin Pull down - Resistor</t>
  </si>
  <si>
    <t xml:space="preserve">3V3_FPGA rail voltage will be shorted to ground. 
iiSC will not  get any power.
iiSC can not communicate with iiDCE, iiGD and UPSB
</t>
  </si>
  <si>
    <t xml:space="preserve">2V5_FPGA rail voltage will be shorted to ground. 
iiSC will not  get any power.
iiSC can not communicate with iiDCE, iiGD and UPSB
</t>
  </si>
  <si>
    <t xml:space="preserve">1V25_FPGA rail voltage will be shorted to ground. 
iiSC will not  get power.
iiSC can not communicate with iiDCE, iiGD and UPSB
</t>
  </si>
  <si>
    <t>XADC_1V8 rail voltage will be shorted to ground. 
Sections of ADC powered by XADC_1V8 will shut down and this reference voltage will not be fed to SOC.
iiSC ADC may not work.</t>
  </si>
  <si>
    <t>iiSC will fail to send data to computer for diagnostic purposes.</t>
  </si>
  <si>
    <t>Connection of data line between SoC and flash memory U4 will be broken.
Soc will not be able to communicate with Flash memory.
EDR data and other stored data will not be available for diagnostics.
iiSC will be unable to read device configuration parameters on start-up from affected flash.
iiSC will load all parameters from redundant flash.</t>
  </si>
  <si>
    <t>The pin will be floating and may result in abnormal behavior of the IC when SoC has not pulled down the line.
SoC will not be able to communicate with Flash memory.
EDR data and other stored data will not be available for diagnostics.
iiSC will be unable to read device configuration parameters on start-up from affected flash.
iiSC will load all parameters from redundant flash.</t>
  </si>
  <si>
    <t>The pin will be in constant HIHG state and will result in the IC in standby mode.
SoC will not be able to communicate with Flash memory.
EDR data and other stored data will not be available for diagnostics.
iiSC will be unable to read device configuration parameters on start-up from affected flash.
iiSC will load all parameters from redundant flash.</t>
  </si>
  <si>
    <t>Corresponding pin will no longer remain HIGH.
The pin will be floating and may result in abnormal behavior of the IC.
Soc will not be able to communicate with Flash memory.
EDR data and other stored data will not be available for diagnostics.
iiSC will be unable to read device configuration parameters on start-up from affected flash.
iiSC will load all parameters from redundant flash.</t>
  </si>
  <si>
    <t>Soc will not be able to communicate with Flash memory.
EDR data and other stored data will not be available for diagnostics.
iiSC will be unable to read device configuration parameters on start-up from affected flash.
iiSC will load all parameters from redundant flash.</t>
  </si>
  <si>
    <t>3V3_FLASH rail voltage will be shorted to ground. 
Soc will not be able to communicate with Flash memory.
EDR data and other stored data will not be available for diagnostics.
iiSC will be unable to read device configuration parameters on start-up from affected flash.
iiSC will load all parameters from redundant flash.</t>
  </si>
  <si>
    <t>Corresponding pin will no longer remain HIGH.
The pin will be floating and may result in abnormal behavior of the IC.
Soc will not be able to communicate with Flash memory.
EDR data and other stored data will not be available for diagnostics.</t>
  </si>
  <si>
    <t>Connection of data line between SoC and flash memory U102 will be broken.
Soc will not be able to communicate with Flash memory.
EDR data and other stored data will not be available for diagnostics.
iiSC will be unable to read device configuration parameters on start-up from affected flash.
iiSC will load all parameters from redundant flash.</t>
  </si>
  <si>
    <t>3V3_FPGA supply - noise Filtration - Capacitors</t>
  </si>
  <si>
    <t xml:space="preserve">The pin will be floating and may result in abnormal behavior of the IC when SoC has not pulled down the line.
</t>
  </si>
  <si>
    <t>Indication - LED_2 Signal- MOSFET GATE - Pull down - Resistor</t>
  </si>
  <si>
    <t>To dissipate heat from the SoC.</t>
  </si>
  <si>
    <t>2V5_FPGA supply - noise Filtration - Capacitors</t>
  </si>
  <si>
    <t>3V3_Flash - Supply Enable Signal - GATE side Pull down - Resistor</t>
  </si>
  <si>
    <t>MOSFET's GATE capacitance could not be drained.
MOSFET may behave abnormally in switching.
Soc will not be able to communicate with Flash memory.
EDR data and other stored data will not be available for diagnostics.
iiSC will be unable to read device configuration parameters on start-up from affected flash.
iiSC will load all parameters from redundant flash.</t>
  </si>
  <si>
    <t>MOSFET's GATE will be shorted to ground.
MOSFET will remain OFF and could not be switched ON.
Soc will not be able to communicate with Flash memory.
EDR data and other stored data will not be available for diagnostics.
iiSC will be unable to read device configuration parameters on start-up from affected flash.
iiSC will load all parameters from redundant flash.</t>
  </si>
  <si>
    <t>Supply enable signal will remain OFF and could not be switched ON.
Soc will not be able to communicate with Flash memory.
EDR data and other stored data will not be available for diagnostics.
iiSC will be unable to read device configuration parameters on start-up from affected flash.
iiSC will load all parameters from redundant flash.</t>
  </si>
  <si>
    <t>3V3_Flash - Supply Enable Signal - MOSFET Biasing - Resistor</t>
  </si>
  <si>
    <t>One of the Board REV/Type selection bit will be floating. 
iiSC will not be able to detect exact board.
It may not execute Firmware correctly and will stay in unknown state.</t>
  </si>
  <si>
    <t>One of the SPI comm. line  will be at constant HIGH state. 
SoC will not communicate through this SPI channel correctly.
FIRMWARE will not be able to uploaded.</t>
  </si>
  <si>
    <t>P3V3 supply - noise Filtration - Capacitors</t>
  </si>
  <si>
    <t>P5V supply - noise Filtration - Capacitors</t>
  </si>
  <si>
    <t>The RESET pin will be in floating state.
The IC may falsely get disabled / enabled.
The output voltage will get disturbed.
Debugging interface will be affected. 
No affect on functionalities.</t>
  </si>
  <si>
    <t>The SYNC pin will be in floating state.
The IC may falsely get disabled / enabled SYNC feature and might change Rising edge polarity.
The output voltage will get disturbed.
Debugging interface will be affected. 
No affect on functionalities.</t>
  </si>
  <si>
    <t>The LDAC pin will be in floating state.
The IC may falsely get disabled / enabled Mode Selection.
The output voltage will get disturbed.
Debugging interface will be affected. 
No affect on functionalities.</t>
  </si>
  <si>
    <t xml:space="preserve">To ensure a known start at the RSTSEL and to scale all outputs to zero at startup. </t>
  </si>
  <si>
    <t>Inverting side of the OP-AMP will be tied to Output.
Gain of 2 will be disturbed and output will be not as required.
Debugging interface will be affected. 
No affect on functionalities.</t>
  </si>
  <si>
    <t>Inverting side of the OP-AMP will be tied to ground.
Gain of 2 will be disturbed and output will be not as required.
Debugging interface will be affected. 
No affect on functionalities.</t>
  </si>
  <si>
    <t>DAC output path to the OP-AMP will be broken.
There will be no output available.</t>
  </si>
  <si>
    <t>DAC output path to the OP-AMP will be broken.
There will be no output available.
Debugging interface will be affected. 
No affect on functionalities.</t>
  </si>
  <si>
    <t>Connection path from the oscillator to SoC will be broken.
SoC will fail to get Clock signal.
SoC will stop working.
iiSC will appear offline to iiDCE.</t>
  </si>
  <si>
    <t>Current path to the LED will be broken.
Indication for the signal will not be available.</t>
  </si>
  <si>
    <t>Resistance in the path will be zero which will cause the LED to burn.
Indication for the signal will not be available.</t>
  </si>
  <si>
    <t>Indication for the signal will not be available.
No immediate effect.</t>
  </si>
  <si>
    <t>The respective signal line will be floating.
Signal may get falsely activated/deactivated.
ADC of respective iiGD may fail to provide accurate IGBT temperatures and iiGD PCBA temperature.</t>
  </si>
  <si>
    <t>The respective signal line will be constantly in HIGH state.
High Signal transmitted to iiGD will disable the ADC.
ADC of respective iiGD may fail to work and IGBT temperatures and iiGD PCBA temperature will not be available.</t>
  </si>
  <si>
    <t>1V5_FPGA supply - noise Filtration - Capacitors</t>
  </si>
  <si>
    <t>1V_FPGA supply - noise Filtration - Capacitors</t>
  </si>
  <si>
    <t>1V8_FPGA supply - noise Filtration - Capacitors</t>
  </si>
  <si>
    <t>SoC Supply Pin - VCCPLL - Ferrite Bead</t>
  </si>
  <si>
    <t>3V3_EMMC supply - noise Filtration - Capacitors</t>
  </si>
  <si>
    <t>VDDIM supply - noise Filtration - Capacitors</t>
  </si>
  <si>
    <t>3V3_eMMC - Enable Signal - MOSFET biasing - Resistor</t>
  </si>
  <si>
    <t>To indicate data transferring.</t>
  </si>
  <si>
    <t xml:space="preserve">iiSC can not communicate with iiDCE and other iiSC using this connector._x000D_
_x000D_
iiSC will keep working normally redundancy will be lost. 
As currently ring topology is being used and we have two paths of communication, So, other path will be used for communication between iiDCE and iiSC.
</t>
  </si>
  <si>
    <t xml:space="preserve">iiSC can not communicate with iiDCE and other iiSC using respective channel.
iiSC will keep working normally but redundancy will be lost. 
As currently ring topology is being used and we have two paths of communication, So, other path will be used for communication between iiDCE and iiSC.
</t>
  </si>
  <si>
    <t xml:space="preserve">iiDCE and other iiSC cannot communicate with each other using this link.
Device will lose redundancy but will keep working normally.
</t>
  </si>
  <si>
    <t xml:space="preserve">iiDCE and other iiSC cannot communicate with each other using this link.
Device will lose redundancy but will keep working normally.
As currently ring topology is being used and we have two paths of communication, So, other path will be used for communication between iiDCE and iiSC.
</t>
  </si>
  <si>
    <t xml:space="preserve">Power will not be available to optical transmitter 
iiDCE and other iiSC cannot communicate with each other using this link.
Device will lose redundancy but will keep working normally.
As currently ring topology is being used and we have two paths of communication, So, other path will be used for communication between iiDCE and iiSC.
</t>
  </si>
  <si>
    <t xml:space="preserve">Power will not be available to optical receiver.
iiDCE and other iiSC cannot communicate with each other using this link.
Device will lose redundancy but will keep working normally.
As currently ring topology is being used and we have two paths of communication, So, other path will be used for communication between iiDCE and iiSC.
</t>
  </si>
  <si>
    <t xml:space="preserve">Receiver input voltage will be shorted to ground. _x000D_
_x000D_
iiSC will keep working normally redundancy will be lost. 
As currently ring topology is being used and we have two paths of communication, So, other path will be used for communication between iiDCE and iiSC.
</t>
  </si>
  <si>
    <t>Noise filtration will be reduced. 
Device will keep working normally.
iiDCE and other iiSC communication may get disrupted because of noise/errors</t>
  </si>
  <si>
    <t xml:space="preserve">transmitter input voltage will be shorted to ground. _x000D_
_x000D_
iiSC will keep working normally redundancy will be lost. 
As currently ring topology is being used and we have two paths of communication, So, other path will be used for communication between iiDCE and iiSC.
</t>
  </si>
  <si>
    <t>DC Overcurrent fault indication will not be available.</t>
  </si>
  <si>
    <t>AC Current Sensor - Voltage Divider - Resistor</t>
  </si>
  <si>
    <t>To dissipate heat from the Burden Resistor R50.</t>
  </si>
  <si>
    <t>AC Current Sensor - Input Series - Resistor</t>
  </si>
  <si>
    <t>-5 Volt rail will not be available.
Signal conditioning section of the board will be affected.</t>
  </si>
  <si>
    <t>OP-AMP output will be shorted to input.
OP-AMP gain will be  affected.</t>
  </si>
  <si>
    <t>MVAr Overcurrent fault indication will not be available.</t>
  </si>
  <si>
    <t>DC link Overvoltage fault indication will not be available.</t>
  </si>
  <si>
    <t>A_P2V048 signal for reference will be broken.
OP-AMP will not be able to process signal. 
iiSC will not be able to sense DC link 1 voltage properly.</t>
  </si>
  <si>
    <t>M5V_A  &amp;  P5V_A Volt supply - Noise filtration - Capacitor.</t>
  </si>
  <si>
    <t xml:space="preserve">RC_Choke Voltage signal path will be shorted to ground.
iiSC will not be able to measure RC_Choke Voltage .
</t>
  </si>
  <si>
    <t xml:space="preserve">RC_Choke Voltage signal path will be broken.
iiSC will not be able to measure RC_Choke Voltage .
</t>
  </si>
  <si>
    <t>A_p2V048 signal for reference will be broken.
OP-AMP will not be able to process signal. 
iiSC will not be able to sense RC_Choke 1 voltage properly.</t>
  </si>
  <si>
    <t>To amplify the signal.</t>
  </si>
  <si>
    <t>Supply path to ADC supply will be broken.
ADC will not be able to power up.
No measuring value will be available.</t>
  </si>
  <si>
    <t xml:space="preserve">Noise filtration will be reduced.
</t>
  </si>
  <si>
    <t>Clock signal path from the SoC will be broken.
ADC will not be able to get clock pulses and will not work.
All the signals being measured by ADC will not be available.
Firmware based detection of some signals will cause system to leave injection.</t>
  </si>
  <si>
    <t>ADC Reference Voltage - output - Jumper Resistor.</t>
  </si>
  <si>
    <t xml:space="preserve">Noise filtration will be reduced.
Noise may interfere with current and voltages reading.
Inaccurate data may be sent in telemetry.
</t>
  </si>
  <si>
    <t>Heart beat signal - Pull up - Resistor.</t>
  </si>
  <si>
    <t>OFF state at startup will not be implemented at startup.
Safety and protection will be compromised..</t>
  </si>
  <si>
    <t>SS_HEARTBEAT &amp; Startup safe state - AND Gate - IC</t>
  </si>
  <si>
    <t>WATCHDOG_RESET &amp; Startup safe state - AND Gate - IC</t>
  </si>
  <si>
    <t>SS_LATCH_CLR signal - Pull up - Resistor.</t>
  </si>
  <si>
    <t>Safe State DC Link OV OR gate output - Pull up - Resistor.</t>
  </si>
  <si>
    <t>Dead time activation Multivibrator output - Pull down - Resistor.</t>
  </si>
  <si>
    <t>Safe State Multiplexer - Common Strobe input - Pull down - Resistor.</t>
  </si>
  <si>
    <t>Safe State Multiplexer - input signal - Pull down - Resistor.</t>
  </si>
  <si>
    <t>Safe State Multiplexer - input signal - Pull Up - Resistor.</t>
  </si>
  <si>
    <t>The signal will be shorted to Supply and will remain HIGH constantly.
No immediate effect.</t>
  </si>
  <si>
    <t>Shoot through Protection - Output signal -  Pull down - Resistor.</t>
  </si>
  <si>
    <t>To provide ORing between 2 signals.</t>
  </si>
  <si>
    <t xml:space="preserve">No immediate effect. 
Device will keep working normally until GATE fault occurs.. </t>
  </si>
  <si>
    <t>GATE Fault signal ORing - IC.- Output - Pull up - Resistor.</t>
  </si>
  <si>
    <t>SoC_GATE_RESET signal- input - Pull down - Resistor.</t>
  </si>
  <si>
    <t>20 micro-second delay feature will not be implemented and will have no delay.</t>
  </si>
  <si>
    <t>Multivibrator - Monoshot - signal- input - Pull down - Resistor.</t>
  </si>
  <si>
    <t>No immediate effect.
Device will keep working normally until GATE fault occurs.</t>
  </si>
  <si>
    <t xml:space="preserve">System will keep working normally until GATE fault occurs. </t>
  </si>
  <si>
    <t>Voltage Level Translator - NTC Temp Communication signals - IC.</t>
  </si>
  <si>
    <t>Output pins of voltage translator will remain high.
Constant HIGH sate will be applied and 150°C will be read by firmware.
iiSC will fail to detect IGBT actual temperature.
IGBT over temperature fault will be triggered.</t>
  </si>
  <si>
    <t>Output pins of voltage translator will remain LOW.
Constant LOW sate will be applied.
DIN will be low and
-86°C will be read by iiSC.
iiSC will fail to detect IGBT actual temperatures.</t>
  </si>
  <si>
    <t>iiSC won't be able to receive correct feedback
GATE Faults will be generated on iiSC due to incorrect signals.</t>
  </si>
  <si>
    <t>iiSC won't be able to receive correct feedback
GATE PS_FAILURE will be generated on iiSC due to incorrect signals.</t>
  </si>
  <si>
    <t xml:space="preserve">Corresponding pin will be floating.
</t>
  </si>
  <si>
    <t>Line will be floating.
Idle/High state for i2c communication will not be available.
iiSC will fail to detect temperature.</t>
  </si>
  <si>
    <t>Line will be shorted to 2.5 volts rail.
Constant HIGH state will cause i2c communication to stop.
i2c communication will not be available.
iiSC will fail to detect temperature.</t>
  </si>
  <si>
    <t>To detect board Temperature and humidity in atmosphere.</t>
  </si>
  <si>
    <t>i2c communication will not be available.
iiSC will fail to detect PCBA temperature.</t>
  </si>
  <si>
    <t>5V_RS232 supply - noise Filtration - Capacitors</t>
  </si>
  <si>
    <t>5V_RS232_ISO supply - noise Filtration - Capacitors</t>
  </si>
  <si>
    <t>-5 Volt rail will be shorted to +5 volt rail.
-5 or +5 Volt rail will not be available.
All circuits powered by 5 volts will shut down.
Signal conditioning section of the board will be affected.</t>
  </si>
  <si>
    <t>Signal line will be in floating state.
NO immediate effect as far as the line is held by other ICs.</t>
  </si>
  <si>
    <t>Updated the FMECA based on the feedback received from PS19 Hardware team &amp; addition of missing sections by PS19 QPI team.</t>
  </si>
  <si>
    <t>SmartValve 10-1800 v1.04 - Wiring Drawing -  Bypass, MVAr Section Harnesses Diagram, PHT Shorting and Capacitor Voltage Measurement Blocks</t>
  </si>
  <si>
    <t>A</t>
  </si>
  <si>
    <t>SmartValve 10-1800 v1.04 - PCBAs - iiSC Board Design Document</t>
  </si>
  <si>
    <t>v2</t>
  </si>
  <si>
    <t>SV104-12412</t>
  </si>
  <si>
    <t>Looseness or less heat dissipation.</t>
  </si>
  <si>
    <t>TVS diode fails-short.</t>
  </si>
  <si>
    <t>TVS diode fails-open.</t>
  </si>
  <si>
    <t>SV104-12413</t>
  </si>
  <si>
    <t>SV104-12414</t>
  </si>
  <si>
    <t>SV104-12415</t>
  </si>
  <si>
    <t>SV104-12416</t>
  </si>
  <si>
    <t>SV104-12417</t>
  </si>
  <si>
    <t>SV104-12418</t>
  </si>
  <si>
    <t>SV104-12419</t>
  </si>
  <si>
    <t>SV104-12420</t>
  </si>
  <si>
    <t>SV104-12421</t>
  </si>
  <si>
    <t>SV104-12422</t>
  </si>
  <si>
    <t>SV104-12423</t>
  </si>
  <si>
    <t>SV104-12424</t>
  </si>
  <si>
    <t>SV104-12425</t>
  </si>
  <si>
    <t>SV104-12426</t>
  </si>
  <si>
    <t>SV104-12427</t>
  </si>
  <si>
    <t>SV104-12428</t>
  </si>
  <si>
    <t>SV104-12429</t>
  </si>
  <si>
    <t>SV104-12430</t>
  </si>
  <si>
    <t>SV104-12431</t>
  </si>
  <si>
    <t>SV104-12432</t>
  </si>
  <si>
    <t>SV104-12433</t>
  </si>
  <si>
    <t>SV104-12434</t>
  </si>
  <si>
    <t>SV104-12435</t>
  </si>
  <si>
    <t>SV104-12436</t>
  </si>
  <si>
    <t>SV104-12437</t>
  </si>
  <si>
    <t>SV104-12438</t>
  </si>
  <si>
    <t>SV104-12439</t>
  </si>
  <si>
    <t>SV104-12440</t>
  </si>
  <si>
    <t>SV104-12441</t>
  </si>
  <si>
    <t>SV104-12442</t>
  </si>
  <si>
    <t>SV104-12443</t>
  </si>
  <si>
    <t>SV104-12444</t>
  </si>
  <si>
    <t>SV104-12445</t>
  </si>
  <si>
    <t>SV104-12446</t>
  </si>
  <si>
    <t>SV104-12447</t>
  </si>
  <si>
    <t>SV104-12448</t>
  </si>
  <si>
    <t>SV104-12449</t>
  </si>
  <si>
    <t>SV104-12450</t>
  </si>
  <si>
    <t>SV104-12451</t>
  </si>
  <si>
    <t>SV104-12452</t>
  </si>
  <si>
    <t>SV104-12453</t>
  </si>
  <si>
    <t>SV104-12454</t>
  </si>
  <si>
    <t>SV104-12455</t>
  </si>
  <si>
    <t>SV104-12456</t>
  </si>
  <si>
    <t>SV104-12457</t>
  </si>
  <si>
    <t>SV104-12458</t>
  </si>
  <si>
    <t>SV104-12459</t>
  </si>
  <si>
    <t>SV104-12460</t>
  </si>
  <si>
    <t>SV104-12461</t>
  </si>
  <si>
    <t>SV104-12462</t>
  </si>
  <si>
    <t>SV104-12463</t>
  </si>
  <si>
    <t>SV104-12464</t>
  </si>
  <si>
    <t>SV104-12465</t>
  </si>
  <si>
    <t>SV104-12466</t>
  </si>
  <si>
    <t>SV104-12467</t>
  </si>
  <si>
    <t>SV104-12468</t>
  </si>
  <si>
    <t>SV104-12469</t>
  </si>
  <si>
    <t>SV104-12470</t>
  </si>
  <si>
    <t>SV104-12471</t>
  </si>
  <si>
    <t>SV104-12472</t>
  </si>
  <si>
    <t>SV104-12473</t>
  </si>
  <si>
    <t>SV104-12474</t>
  </si>
  <si>
    <t>SV104-12475</t>
  </si>
  <si>
    <t>SV104-12476</t>
  </si>
  <si>
    <t>SV104-12477</t>
  </si>
  <si>
    <t>SV104-12478</t>
  </si>
  <si>
    <t>SV104-12479</t>
  </si>
  <si>
    <t>SV104-12480</t>
  </si>
  <si>
    <t>SV104-12481</t>
  </si>
  <si>
    <t>SV104-12482</t>
  </si>
  <si>
    <t>SV104-12483</t>
  </si>
  <si>
    <t>SV104-12484</t>
  </si>
  <si>
    <t>SV104-12485</t>
  </si>
  <si>
    <t>SV104-12486</t>
  </si>
  <si>
    <t>SV104-12487</t>
  </si>
  <si>
    <t>SV104-12488</t>
  </si>
  <si>
    <t>SV104-12489</t>
  </si>
  <si>
    <t>SV104-12490</t>
  </si>
  <si>
    <t>SV104-12491</t>
  </si>
  <si>
    <t>SV104-12492</t>
  </si>
  <si>
    <t>SV104-12493</t>
  </si>
  <si>
    <t>SV104-12494</t>
  </si>
  <si>
    <t>SV104-12495</t>
  </si>
  <si>
    <t>SV104-12496</t>
  </si>
  <si>
    <t>SV104-12497</t>
  </si>
  <si>
    <t>SV104-12498</t>
  </si>
  <si>
    <t>SV104-12499</t>
  </si>
  <si>
    <t>SV104-12500</t>
  </si>
  <si>
    <t>SV104-12501</t>
  </si>
  <si>
    <t>SV104-12502</t>
  </si>
  <si>
    <t>SV104-12503</t>
  </si>
  <si>
    <t>SV104-12504</t>
  </si>
  <si>
    <t>SV104-12505</t>
  </si>
  <si>
    <t>SV104-12506</t>
  </si>
  <si>
    <t>SV104-12507</t>
  </si>
  <si>
    <t>SV104-12508</t>
  </si>
  <si>
    <t>SV104-12509</t>
  </si>
  <si>
    <t>SV104-12510</t>
  </si>
  <si>
    <t>SV104-12511</t>
  </si>
  <si>
    <t>SV104-12512</t>
  </si>
  <si>
    <t>SV104-12513</t>
  </si>
  <si>
    <t>SV104-12514</t>
  </si>
  <si>
    <t>SV104-12515</t>
  </si>
  <si>
    <t>SV104-12516</t>
  </si>
  <si>
    <t>SV104-12517</t>
  </si>
  <si>
    <t>SV104-12518</t>
  </si>
  <si>
    <t>SV104-12519</t>
  </si>
  <si>
    <t>SV104-12520</t>
  </si>
  <si>
    <t>SV104-12521</t>
  </si>
  <si>
    <t>SV104-12522</t>
  </si>
  <si>
    <t>SV104-12523</t>
  </si>
  <si>
    <t>SV104-12524</t>
  </si>
  <si>
    <t>SV104-12525</t>
  </si>
  <si>
    <t>SV104-12526</t>
  </si>
  <si>
    <t>SV104-12527</t>
  </si>
  <si>
    <t>SV104-12528</t>
  </si>
  <si>
    <t>SV104-12529</t>
  </si>
  <si>
    <t>SV104-12530</t>
  </si>
  <si>
    <t>SV104-12531</t>
  </si>
  <si>
    <t>SV104-12532</t>
  </si>
  <si>
    <t>SV104-12533</t>
  </si>
  <si>
    <t>SV104-12534</t>
  </si>
  <si>
    <t>SV104-12535</t>
  </si>
  <si>
    <t>SV104-12536</t>
  </si>
  <si>
    <t>SV104-12537</t>
  </si>
  <si>
    <t>SV104-12538</t>
  </si>
  <si>
    <t>SV104-12539</t>
  </si>
  <si>
    <t>SV104-12540</t>
  </si>
  <si>
    <t>SV104-12541</t>
  </si>
  <si>
    <t>SV104-12542</t>
  </si>
  <si>
    <t>SV104-12543</t>
  </si>
  <si>
    <t>SV104-12544</t>
  </si>
  <si>
    <t>SV104-12545</t>
  </si>
  <si>
    <t>SV104-12546</t>
  </si>
  <si>
    <t>SV104-12547</t>
  </si>
  <si>
    <t>SV104-12548</t>
  </si>
  <si>
    <t>SV104-12549</t>
  </si>
  <si>
    <t>SV104-12552</t>
  </si>
  <si>
    <t>SV104-12553</t>
  </si>
  <si>
    <t>SV104-12554</t>
  </si>
  <si>
    <t>SV104-12555</t>
  </si>
  <si>
    <t>SV104-12556</t>
  </si>
  <si>
    <t>SV104-12557</t>
  </si>
  <si>
    <t>SV104-12558</t>
  </si>
  <si>
    <t>SV104-12559</t>
  </si>
  <si>
    <t>SV104-12560</t>
  </si>
  <si>
    <t>SV104-12561</t>
  </si>
  <si>
    <t>SV104-12562</t>
  </si>
  <si>
    <t>SV104-12563</t>
  </si>
  <si>
    <t>SV104-12564</t>
  </si>
  <si>
    <t>SV104-12565</t>
  </si>
  <si>
    <t>SV104-12566</t>
  </si>
  <si>
    <t>SV104-12567</t>
  </si>
  <si>
    <t>SV104-12568</t>
  </si>
  <si>
    <t>SV104-12569</t>
  </si>
  <si>
    <t>SV104-12570</t>
  </si>
  <si>
    <t>SV104-12571</t>
  </si>
  <si>
    <t>SV104-12572</t>
  </si>
  <si>
    <t>SV104-12573</t>
  </si>
  <si>
    <t>SV104-12574</t>
  </si>
  <si>
    <t>SV104-12575</t>
  </si>
  <si>
    <t>SV104-12576</t>
  </si>
  <si>
    <t>SV104-12577</t>
  </si>
  <si>
    <t>SV104-12578</t>
  </si>
  <si>
    <t>SV104-12579</t>
  </si>
  <si>
    <t>SV104-12580</t>
  </si>
  <si>
    <t>SV104-12581</t>
  </si>
  <si>
    <t>SV104-12582</t>
  </si>
  <si>
    <t>SV104-12583</t>
  </si>
  <si>
    <t>SV104-12584</t>
  </si>
  <si>
    <t>SV104-12585</t>
  </si>
  <si>
    <t>SV104-12586</t>
  </si>
  <si>
    <t>SV104-12587</t>
  </si>
  <si>
    <t>SV104-12588</t>
  </si>
  <si>
    <t>SV104-12589</t>
  </si>
  <si>
    <t>SV104-12590</t>
  </si>
  <si>
    <t>SV104-12591</t>
  </si>
  <si>
    <t>SV104-12592</t>
  </si>
  <si>
    <t>SV104-12593</t>
  </si>
  <si>
    <t>SV104-12594</t>
  </si>
  <si>
    <t>SV104-12595</t>
  </si>
  <si>
    <t>SV104-12596</t>
  </si>
  <si>
    <t>SV104-12597</t>
  </si>
  <si>
    <t>SV104-12598</t>
  </si>
  <si>
    <t>SV104-12599</t>
  </si>
  <si>
    <t>SV104-12600</t>
  </si>
  <si>
    <t>SV104-12601</t>
  </si>
  <si>
    <t>SV104-12602</t>
  </si>
  <si>
    <t>SV104-12603</t>
  </si>
  <si>
    <t>SV104-12604</t>
  </si>
  <si>
    <t>SV104-12605</t>
  </si>
  <si>
    <t>SV104-12606</t>
  </si>
  <si>
    <t>SV104-12607</t>
  </si>
  <si>
    <t>SV104-12608</t>
  </si>
  <si>
    <t>SV104-12609</t>
  </si>
  <si>
    <t>SV104-12610</t>
  </si>
  <si>
    <t>SV104-12611</t>
  </si>
  <si>
    <t>SV104-12612</t>
  </si>
  <si>
    <t>SV104-12613</t>
  </si>
  <si>
    <t>SV104-12614</t>
  </si>
  <si>
    <t>SV104-12615</t>
  </si>
  <si>
    <t>SV104-12616</t>
  </si>
  <si>
    <t>SV104-12617</t>
  </si>
  <si>
    <t>SV104-12618</t>
  </si>
  <si>
    <t>SV104-12619</t>
  </si>
  <si>
    <t>SV104-12620</t>
  </si>
  <si>
    <t>SV104-12621</t>
  </si>
  <si>
    <t>SV104-12622</t>
  </si>
  <si>
    <t>SV104-12623</t>
  </si>
  <si>
    <t>SV104-12624</t>
  </si>
  <si>
    <t>SV104-12625</t>
  </si>
  <si>
    <t>SV104-12626</t>
  </si>
  <si>
    <t>SV104-12627</t>
  </si>
  <si>
    <t>SV104-12628</t>
  </si>
  <si>
    <t>SV104-12629</t>
  </si>
  <si>
    <t>SV104-12630</t>
  </si>
  <si>
    <t>SV104-12631</t>
  </si>
  <si>
    <t>SV104-12632</t>
  </si>
  <si>
    <t>SV104-12633</t>
  </si>
  <si>
    <t>SV104-12634</t>
  </si>
  <si>
    <t>SV104-12635</t>
  </si>
  <si>
    <t>SV104-12636</t>
  </si>
  <si>
    <t>SV104-12637</t>
  </si>
  <si>
    <t>SV104-12638</t>
  </si>
  <si>
    <t>SV104-12639</t>
  </si>
  <si>
    <t>SV104-12640</t>
  </si>
  <si>
    <t>SV104-12641</t>
  </si>
  <si>
    <t>SV104-12642</t>
  </si>
  <si>
    <t>SV104-12643</t>
  </si>
  <si>
    <t>SV104-12644</t>
  </si>
  <si>
    <t>SV104-12645</t>
  </si>
  <si>
    <t>SV104-12646</t>
  </si>
  <si>
    <t>SV104-12647</t>
  </si>
  <si>
    <t>SV104-12648</t>
  </si>
  <si>
    <t>SV104-12649</t>
  </si>
  <si>
    <t>SV104-12650</t>
  </si>
  <si>
    <t>SV104-12651</t>
  </si>
  <si>
    <t>SV104-12652</t>
  </si>
  <si>
    <t>SV104-12653</t>
  </si>
  <si>
    <t>SV104-12654</t>
  </si>
  <si>
    <t>SV104-12655</t>
  </si>
  <si>
    <t>SV104-12656</t>
  </si>
  <si>
    <t>SV104-12657</t>
  </si>
  <si>
    <t>SV104-12658</t>
  </si>
  <si>
    <t>SV104-12659</t>
  </si>
  <si>
    <t>SV104-12660</t>
  </si>
  <si>
    <t>SV104-12661</t>
  </si>
  <si>
    <t>SV104-12662</t>
  </si>
  <si>
    <t>SV104-12663</t>
  </si>
  <si>
    <t>SV104-12664</t>
  </si>
  <si>
    <t>SV104-12665</t>
  </si>
  <si>
    <t>SV104-12666</t>
  </si>
  <si>
    <t>SV104-12667</t>
  </si>
  <si>
    <t>SV104-12668</t>
  </si>
  <si>
    <t>SV104-12669</t>
  </si>
  <si>
    <t>SV104-12670</t>
  </si>
  <si>
    <t>SV104-12671</t>
  </si>
  <si>
    <t>SV104-12672</t>
  </si>
  <si>
    <t>SV104-12673</t>
  </si>
  <si>
    <t>SV104-12674</t>
  </si>
  <si>
    <t>SV104-12675</t>
  </si>
  <si>
    <t>SV104-12676</t>
  </si>
  <si>
    <t>SV104-12677</t>
  </si>
  <si>
    <t>SV104-12678</t>
  </si>
  <si>
    <t>SV104-12679</t>
  </si>
  <si>
    <t>SV104-12680</t>
  </si>
  <si>
    <t>SV104-12681</t>
  </si>
  <si>
    <t>SV104-12682</t>
  </si>
  <si>
    <t>SV104-12683</t>
  </si>
  <si>
    <t>SV104-12684</t>
  </si>
  <si>
    <t>SV104-12685</t>
  </si>
  <si>
    <t>SV104-12686</t>
  </si>
  <si>
    <t>SV104-12687</t>
  </si>
  <si>
    <t>SV104-12688</t>
  </si>
  <si>
    <t>SV104-12689</t>
  </si>
  <si>
    <t>SV104-12690</t>
  </si>
  <si>
    <t>SV104-12691</t>
  </si>
  <si>
    <t>SV104-12692</t>
  </si>
  <si>
    <t>SV104-12693</t>
  </si>
  <si>
    <t>SV104-12694</t>
  </si>
  <si>
    <t>SV104-12695</t>
  </si>
  <si>
    <t>SV104-12696</t>
  </si>
  <si>
    <t>SV104-12697</t>
  </si>
  <si>
    <t>SV104-12698</t>
  </si>
  <si>
    <t>SV104-12699</t>
  </si>
  <si>
    <t>SV104-12700</t>
  </si>
  <si>
    <t>SV104-12701</t>
  </si>
  <si>
    <t>SV104-12702</t>
  </si>
  <si>
    <t>SV104-12703</t>
  </si>
  <si>
    <t>SV104-12704</t>
  </si>
  <si>
    <t>SV104-12705</t>
  </si>
  <si>
    <t>SV104-12706</t>
  </si>
  <si>
    <t>SV104-12707</t>
  </si>
  <si>
    <t>SV104-12708</t>
  </si>
  <si>
    <t>SV104-12709</t>
  </si>
  <si>
    <t>SV104-12710</t>
  </si>
  <si>
    <t>SV104-12711</t>
  </si>
  <si>
    <t>SV104-12712</t>
  </si>
  <si>
    <t>SV104-12713</t>
  </si>
  <si>
    <t>SV104-12714</t>
  </si>
  <si>
    <t>SV104-12715</t>
  </si>
  <si>
    <t>SV104-12716</t>
  </si>
  <si>
    <t>SV104-12717</t>
  </si>
  <si>
    <t>SV104-12718</t>
  </si>
  <si>
    <t>SV104-12719</t>
  </si>
  <si>
    <t>SV104-12720</t>
  </si>
  <si>
    <t>SV104-12721</t>
  </si>
  <si>
    <t>SV104-12722</t>
  </si>
  <si>
    <t>SV104-12723</t>
  </si>
  <si>
    <t>SV104-12724</t>
  </si>
  <si>
    <t>SV104-12725</t>
  </si>
  <si>
    <t>SV104-12726</t>
  </si>
  <si>
    <t>SV104-12727</t>
  </si>
  <si>
    <t>SV104-12728</t>
  </si>
  <si>
    <t>SV104-12729</t>
  </si>
  <si>
    <t>SV104-12730</t>
  </si>
  <si>
    <t>SV104-12731</t>
  </si>
  <si>
    <t>SV104-12732</t>
  </si>
  <si>
    <t>SV104-12733</t>
  </si>
  <si>
    <t>SV104-12734</t>
  </si>
  <si>
    <t>SV104-12735</t>
  </si>
  <si>
    <t>SV104-12736</t>
  </si>
  <si>
    <t>SV104-12737</t>
  </si>
  <si>
    <t>SV104-12738</t>
  </si>
  <si>
    <t>SV104-12739</t>
  </si>
  <si>
    <t>SV104-12740</t>
  </si>
  <si>
    <t>SV104-12741</t>
  </si>
  <si>
    <t>SV104-12742</t>
  </si>
  <si>
    <t>SV104-12743</t>
  </si>
  <si>
    <t>SV104-12744</t>
  </si>
  <si>
    <t>SV104-12745</t>
  </si>
  <si>
    <t>SV104-12746</t>
  </si>
  <si>
    <t>SV104-12747</t>
  </si>
  <si>
    <t>SV104-12748</t>
  </si>
  <si>
    <t>SV104-12749</t>
  </si>
  <si>
    <t>SV104-12750</t>
  </si>
  <si>
    <t>SV104-12751</t>
  </si>
  <si>
    <t>SV104-12752</t>
  </si>
  <si>
    <t>SV104-12753</t>
  </si>
  <si>
    <t>SV104-12754</t>
  </si>
  <si>
    <t>SV104-12755</t>
  </si>
  <si>
    <t>SV104-12756</t>
  </si>
  <si>
    <t>SV104-12757</t>
  </si>
  <si>
    <t>SV104-12758</t>
  </si>
  <si>
    <t>SV104-12759</t>
  </si>
  <si>
    <t>SV104-12760</t>
  </si>
  <si>
    <t>SV104-12761</t>
  </si>
  <si>
    <t>SV104-12762</t>
  </si>
  <si>
    <t>SV104-12763</t>
  </si>
  <si>
    <t>SV104-12764</t>
  </si>
  <si>
    <t>SV104-12765</t>
  </si>
  <si>
    <t>SV104-12766</t>
  </si>
  <si>
    <t>SV104-12767</t>
  </si>
  <si>
    <t>SV104-12768</t>
  </si>
  <si>
    <t>SV104-12769</t>
  </si>
  <si>
    <t>SV104-12770</t>
  </si>
  <si>
    <t>SV104-12771</t>
  </si>
  <si>
    <t>SV104-12772</t>
  </si>
  <si>
    <t>SV104-12773</t>
  </si>
  <si>
    <t>SV104-12774</t>
  </si>
  <si>
    <t>SV104-12775</t>
  </si>
  <si>
    <t>SV104-12776</t>
  </si>
  <si>
    <t>SV104-12777</t>
  </si>
  <si>
    <t>SV104-12778</t>
  </si>
  <si>
    <t>SV104-12779</t>
  </si>
  <si>
    <t>SV104-12780</t>
  </si>
  <si>
    <t>SV104-12781</t>
  </si>
  <si>
    <t>SV104-12782</t>
  </si>
  <si>
    <t>SV104-12783</t>
  </si>
  <si>
    <t>SV104-12784</t>
  </si>
  <si>
    <t>SV104-12785</t>
  </si>
  <si>
    <t>SV104-12786</t>
  </si>
  <si>
    <t>SV104-12787</t>
  </si>
  <si>
    <t>SV104-12788</t>
  </si>
  <si>
    <t>SV104-12789</t>
  </si>
  <si>
    <t>SV104-12790</t>
  </si>
  <si>
    <t>SV104-12791</t>
  </si>
  <si>
    <t>SV104-12792</t>
  </si>
  <si>
    <t>SV104-12793</t>
  </si>
  <si>
    <t>SV104-12794</t>
  </si>
  <si>
    <t>SV104-12795</t>
  </si>
  <si>
    <t>SV104-12796</t>
  </si>
  <si>
    <t>SV104-12797</t>
  </si>
  <si>
    <t>SV104-12798</t>
  </si>
  <si>
    <t>SV104-12799</t>
  </si>
  <si>
    <t>SV104-12800</t>
  </si>
  <si>
    <t>SV104-12801</t>
  </si>
  <si>
    <t>SV104-12802</t>
  </si>
  <si>
    <t>SV104-12803</t>
  </si>
  <si>
    <t>SV104-12804</t>
  </si>
  <si>
    <t>SV104-12805</t>
  </si>
  <si>
    <t>SV104-12806</t>
  </si>
  <si>
    <t>SV104-12807</t>
  </si>
  <si>
    <t>SV104-12808</t>
  </si>
  <si>
    <t>SV104-12809</t>
  </si>
  <si>
    <t>SV104-12810</t>
  </si>
  <si>
    <t>SV104-12811</t>
  </si>
  <si>
    <t>SV104-12812</t>
  </si>
  <si>
    <t>SV104-12813</t>
  </si>
  <si>
    <t>SV104-12814</t>
  </si>
  <si>
    <t>SV104-12815</t>
  </si>
  <si>
    <t>SV104-12816</t>
  </si>
  <si>
    <t>SV104-12817</t>
  </si>
  <si>
    <t>SV104-12818</t>
  </si>
  <si>
    <t>SV104-12819</t>
  </si>
  <si>
    <t>SV104-12820</t>
  </si>
  <si>
    <t>SV104-12821</t>
  </si>
  <si>
    <t>SV104-12822</t>
  </si>
  <si>
    <t>SV104-12823</t>
  </si>
  <si>
    <t>SV104-12824</t>
  </si>
  <si>
    <t>SV104-12825</t>
  </si>
  <si>
    <t>SV104-12826</t>
  </si>
  <si>
    <t>SV104-12827</t>
  </si>
  <si>
    <t>SV104-12828</t>
  </si>
  <si>
    <t>SV104-12829</t>
  </si>
  <si>
    <t>SV104-12830</t>
  </si>
  <si>
    <t>SV104-12831</t>
  </si>
  <si>
    <t>SV104-12832</t>
  </si>
  <si>
    <t>SV104-12833</t>
  </si>
  <si>
    <t>SV104-12834</t>
  </si>
  <si>
    <t>SV104-12835</t>
  </si>
  <si>
    <t>SV104-12836</t>
  </si>
  <si>
    <t>SV104-12837</t>
  </si>
  <si>
    <t>SV104-12838</t>
  </si>
  <si>
    <t>SV104-12839</t>
  </si>
  <si>
    <t>SV104-12840</t>
  </si>
  <si>
    <t>SV104-12841</t>
  </si>
  <si>
    <t>SV104-12842</t>
  </si>
  <si>
    <t>SV104-12843</t>
  </si>
  <si>
    <t>SV104-12844</t>
  </si>
  <si>
    <t>SV104-12845</t>
  </si>
  <si>
    <t>SV104-12846</t>
  </si>
  <si>
    <t>SV104-12847</t>
  </si>
  <si>
    <t>SV104-12848</t>
  </si>
  <si>
    <t>SV104-12849</t>
  </si>
  <si>
    <t>SV104-12850</t>
  </si>
  <si>
    <t>SV104-12851</t>
  </si>
  <si>
    <t>SV104-12852</t>
  </si>
  <si>
    <t>SV104-12853</t>
  </si>
  <si>
    <t>SV104-12854</t>
  </si>
  <si>
    <t>SV104-12855</t>
  </si>
  <si>
    <t>SV104-12856</t>
  </si>
  <si>
    <t>SV104-12857</t>
  </si>
  <si>
    <t>SV104-12858</t>
  </si>
  <si>
    <t>SV104-12859</t>
  </si>
  <si>
    <t>SV104-12860</t>
  </si>
  <si>
    <t>SV104-12861</t>
  </si>
  <si>
    <t>SV104-12862</t>
  </si>
  <si>
    <t>SV104-12863</t>
  </si>
  <si>
    <t>SV104-12864</t>
  </si>
  <si>
    <t>SV104-12865</t>
  </si>
  <si>
    <t>SV104-12866</t>
  </si>
  <si>
    <t>SV104-12867</t>
  </si>
  <si>
    <t>SV104-12868</t>
  </si>
  <si>
    <t>SV104-12869</t>
  </si>
  <si>
    <t>SV104-12870</t>
  </si>
  <si>
    <t>SV104-12871</t>
  </si>
  <si>
    <t>SV104-12872</t>
  </si>
  <si>
    <t>SV104-12873</t>
  </si>
  <si>
    <t>SV104-12874</t>
  </si>
  <si>
    <t>SV104-12875</t>
  </si>
  <si>
    <t>SV104-12876</t>
  </si>
  <si>
    <t>SV104-12877</t>
  </si>
  <si>
    <t>SV104-12878</t>
  </si>
  <si>
    <t>SV104-12879</t>
  </si>
  <si>
    <t>SV104-12880</t>
  </si>
  <si>
    <t>SV104-12881</t>
  </si>
  <si>
    <t>SV104-12882</t>
  </si>
  <si>
    <t>SV104-12883</t>
  </si>
  <si>
    <t>SV104-12884</t>
  </si>
  <si>
    <t>SV104-12885</t>
  </si>
  <si>
    <t>SV104-12886</t>
  </si>
  <si>
    <t>SV104-12887</t>
  </si>
  <si>
    <t>SV104-12888</t>
  </si>
  <si>
    <t>SV104-12889</t>
  </si>
  <si>
    <t>SV104-12890</t>
  </si>
  <si>
    <t>SV104-12891</t>
  </si>
  <si>
    <t>SV104-12892</t>
  </si>
  <si>
    <t>SV104-12893</t>
  </si>
  <si>
    <t>SV104-12894</t>
  </si>
  <si>
    <t>SV104-12895</t>
  </si>
  <si>
    <t>SV104-12896</t>
  </si>
  <si>
    <t>SV104-12897</t>
  </si>
  <si>
    <t>SV104-12898</t>
  </si>
  <si>
    <t>SV104-12899</t>
  </si>
  <si>
    <t>SV104-12900</t>
  </si>
  <si>
    <t>SV104-12901</t>
  </si>
  <si>
    <t>SV104-12902</t>
  </si>
  <si>
    <t>SV104-12903</t>
  </si>
  <si>
    <t>SV104-12904</t>
  </si>
  <si>
    <t>SV104-12905</t>
  </si>
  <si>
    <t>SV104-12906</t>
  </si>
  <si>
    <t>SV104-12907</t>
  </si>
  <si>
    <t>SV104-12908</t>
  </si>
  <si>
    <t>SV104-12909</t>
  </si>
  <si>
    <t>SV104-12910</t>
  </si>
  <si>
    <t>SV104-12911</t>
  </si>
  <si>
    <t>SV104-12912</t>
  </si>
  <si>
    <t>SV104-12913</t>
  </si>
  <si>
    <t>SV104-12914</t>
  </si>
  <si>
    <t>SV104-12915</t>
  </si>
  <si>
    <t>SV104-12916</t>
  </si>
  <si>
    <t>SV104-12917</t>
  </si>
  <si>
    <t>SV104-12918</t>
  </si>
  <si>
    <t>SV104-12919</t>
  </si>
  <si>
    <t>SV104-12920</t>
  </si>
  <si>
    <t>SV104-12921</t>
  </si>
  <si>
    <t>SV104-12922</t>
  </si>
  <si>
    <t>SV104-12923</t>
  </si>
  <si>
    <t>SV104-12924</t>
  </si>
  <si>
    <t>SV104-12925</t>
  </si>
  <si>
    <t>SV104-12926</t>
  </si>
  <si>
    <t>SV104-12927</t>
  </si>
  <si>
    <t>SV104-12928</t>
  </si>
  <si>
    <t>SV104-12929</t>
  </si>
  <si>
    <t>SV104-12930</t>
  </si>
  <si>
    <t>SV104-12931</t>
  </si>
  <si>
    <t>SV104-12932</t>
  </si>
  <si>
    <t>SV104-12933</t>
  </si>
  <si>
    <t>SV104-12934</t>
  </si>
  <si>
    <t>SV104-12935</t>
  </si>
  <si>
    <t>SV104-12936</t>
  </si>
  <si>
    <t>SV104-12937</t>
  </si>
  <si>
    <t>SV104-12938</t>
  </si>
  <si>
    <t>SV104-12939</t>
  </si>
  <si>
    <t>SV104-12940</t>
  </si>
  <si>
    <t>SV104-12941</t>
  </si>
  <si>
    <t>SV104-12942</t>
  </si>
  <si>
    <t>SV104-12943</t>
  </si>
  <si>
    <t>SV104-12944</t>
  </si>
  <si>
    <t>SV104-12945</t>
  </si>
  <si>
    <t>SV104-12946</t>
  </si>
  <si>
    <t>SV104-12947</t>
  </si>
  <si>
    <t>SV104-12948</t>
  </si>
  <si>
    <t>SV104-12949</t>
  </si>
  <si>
    <t>SV104-12950</t>
  </si>
  <si>
    <t>SV104-12951</t>
  </si>
  <si>
    <t>SV104-12952</t>
  </si>
  <si>
    <t>SV104-12953</t>
  </si>
  <si>
    <t>SV104-12954</t>
  </si>
  <si>
    <t>SV104-12955</t>
  </si>
  <si>
    <t>SV104-12956</t>
  </si>
  <si>
    <t>SV104-12957</t>
  </si>
  <si>
    <t>SV104-12958</t>
  </si>
  <si>
    <t>SV104-12959</t>
  </si>
  <si>
    <t>SV104-12960</t>
  </si>
  <si>
    <t>SV104-12961</t>
  </si>
  <si>
    <t>SV104-12962</t>
  </si>
  <si>
    <t>SV104-12963</t>
  </si>
  <si>
    <t>SV104-12964</t>
  </si>
  <si>
    <t>SV104-12965</t>
  </si>
  <si>
    <t>SV104-12966</t>
  </si>
  <si>
    <t>SV104-12967</t>
  </si>
  <si>
    <t>SV104-12968</t>
  </si>
  <si>
    <t>SV104-12969</t>
  </si>
  <si>
    <t>SV104-12970</t>
  </si>
  <si>
    <t>SV104-12971</t>
  </si>
  <si>
    <t>SV104-12972</t>
  </si>
  <si>
    <t>SV104-12973</t>
  </si>
  <si>
    <t>SV104-12974</t>
  </si>
  <si>
    <t>SV104-12975</t>
  </si>
  <si>
    <t>SV104-12976</t>
  </si>
  <si>
    <t>SV104-12977</t>
  </si>
  <si>
    <t>SV104-12978</t>
  </si>
  <si>
    <t>SV104-12979</t>
  </si>
  <si>
    <t>SV104-12980</t>
  </si>
  <si>
    <t>SV104-12981</t>
  </si>
  <si>
    <t>SV104-12982</t>
  </si>
  <si>
    <t>SV104-12983</t>
  </si>
  <si>
    <t>SV104-12984</t>
  </si>
  <si>
    <t>SV104-12985</t>
  </si>
  <si>
    <t>SV104-12986</t>
  </si>
  <si>
    <t>SV104-12987</t>
  </si>
  <si>
    <t>SV104-12988</t>
  </si>
  <si>
    <t>SV104-12989</t>
  </si>
  <si>
    <t>SV104-12990</t>
  </si>
  <si>
    <t>SV104-12991</t>
  </si>
  <si>
    <t>SV104-12992</t>
  </si>
  <si>
    <t>SV104-12993</t>
  </si>
  <si>
    <t>SV104-12994</t>
  </si>
  <si>
    <t>SV104-12995</t>
  </si>
  <si>
    <t>SV104-12996</t>
  </si>
  <si>
    <t>SV104-12997</t>
  </si>
  <si>
    <t>SV104-12998</t>
  </si>
  <si>
    <t>SV104-12999</t>
  </si>
  <si>
    <t>SV104-13000</t>
  </si>
  <si>
    <t>SV104-13001</t>
  </si>
  <si>
    <t>SV104-13002</t>
  </si>
  <si>
    <t>SV104-13003</t>
  </si>
  <si>
    <t>SV104-13004</t>
  </si>
  <si>
    <t>SV104-13005</t>
  </si>
  <si>
    <t>SV104-13006</t>
  </si>
  <si>
    <t>SV104-13007</t>
  </si>
  <si>
    <t>SV104-13008</t>
  </si>
  <si>
    <t>SV104-13009</t>
  </si>
  <si>
    <t>SV104-13010</t>
  </si>
  <si>
    <t>SV104-13011</t>
  </si>
  <si>
    <t>SV104-13012</t>
  </si>
  <si>
    <t>SV104-13013</t>
  </si>
  <si>
    <t>SV104-13014</t>
  </si>
  <si>
    <t>SV104-13015</t>
  </si>
  <si>
    <t>SV104-13016</t>
  </si>
  <si>
    <t>SV104-13017</t>
  </si>
  <si>
    <t>SV104-13018</t>
  </si>
  <si>
    <t>SV104-13019</t>
  </si>
  <si>
    <t>SV104-13020</t>
  </si>
  <si>
    <t>SV104-13021</t>
  </si>
  <si>
    <t>SV104-13022</t>
  </si>
  <si>
    <t>SV104-13023</t>
  </si>
  <si>
    <t>SV104-13024</t>
  </si>
  <si>
    <t>SV104-13025</t>
  </si>
  <si>
    <t>SV104-13026</t>
  </si>
  <si>
    <t>SV104-13027</t>
  </si>
  <si>
    <t>SV104-13028</t>
  </si>
  <si>
    <t>SV104-13029</t>
  </si>
  <si>
    <t>SV104-13030</t>
  </si>
  <si>
    <t>SV104-13031</t>
  </si>
  <si>
    <t>SV104-13032</t>
  </si>
  <si>
    <t>SV104-13033</t>
  </si>
  <si>
    <t>SV104-13034</t>
  </si>
  <si>
    <t>SV104-13035</t>
  </si>
  <si>
    <t>SV104-13036</t>
  </si>
  <si>
    <t>SV104-13037</t>
  </si>
  <si>
    <t>SV104-13038</t>
  </si>
  <si>
    <t>SV104-13039</t>
  </si>
  <si>
    <t>SV104-13040</t>
  </si>
  <si>
    <t>SV104-13041</t>
  </si>
  <si>
    <t>SV104-13042</t>
  </si>
  <si>
    <t>SV104-13043</t>
  </si>
  <si>
    <t>SV104-13044</t>
  </si>
  <si>
    <t>SV104-13045</t>
  </si>
  <si>
    <t>SV104-13046</t>
  </si>
  <si>
    <t>SV104-13047</t>
  </si>
  <si>
    <t>SV104-13048</t>
  </si>
  <si>
    <t>SV104-13049</t>
  </si>
  <si>
    <t>SV104-13050</t>
  </si>
  <si>
    <t>SV104-13051</t>
  </si>
  <si>
    <t>SV104-13052</t>
  </si>
  <si>
    <t>SV104-13053</t>
  </si>
  <si>
    <t>SV104-13054</t>
  </si>
  <si>
    <t>SV104-13055</t>
  </si>
  <si>
    <t>SV104-13056</t>
  </si>
  <si>
    <t>SV104-13057</t>
  </si>
  <si>
    <t>SV104-13058</t>
  </si>
  <si>
    <t>SV104-13059</t>
  </si>
  <si>
    <t>SV104-13060</t>
  </si>
  <si>
    <t>SV104-13061</t>
  </si>
  <si>
    <t>SV104-13062</t>
  </si>
  <si>
    <t>SV104-13063</t>
  </si>
  <si>
    <t>SV104-13064</t>
  </si>
  <si>
    <t>SV104-13065</t>
  </si>
  <si>
    <t>SV104-13066</t>
  </si>
  <si>
    <t>SV104-13067</t>
  </si>
  <si>
    <t>SV104-13068</t>
  </si>
  <si>
    <t>SV104-13069</t>
  </si>
  <si>
    <t>SV104-13070</t>
  </si>
  <si>
    <t>SV104-13071</t>
  </si>
  <si>
    <t>SV104-13072</t>
  </si>
  <si>
    <t>SV104-13073</t>
  </si>
  <si>
    <t>SV104-13074</t>
  </si>
  <si>
    <t>SV104-13075</t>
  </si>
  <si>
    <t>SV104-13076</t>
  </si>
  <si>
    <t>SV104-13077</t>
  </si>
  <si>
    <t>SV104-13078</t>
  </si>
  <si>
    <t>SV104-13079</t>
  </si>
  <si>
    <t>SV104-13080</t>
  </si>
  <si>
    <t>SV104-13081</t>
  </si>
  <si>
    <t>SV104-13082</t>
  </si>
  <si>
    <t>SV104-13083</t>
  </si>
  <si>
    <t>SV104-13084</t>
  </si>
  <si>
    <t>SV104-13085</t>
  </si>
  <si>
    <t>SV104-13086</t>
  </si>
  <si>
    <t>SV104-13087</t>
  </si>
  <si>
    <t>SV104-13088</t>
  </si>
  <si>
    <t>SV104-13089</t>
  </si>
  <si>
    <t>SV104-13090</t>
  </si>
  <si>
    <t>SV104-13091</t>
  </si>
  <si>
    <t>SV104-13092</t>
  </si>
  <si>
    <t>SV104-13093</t>
  </si>
  <si>
    <t>SV104-13094</t>
  </si>
  <si>
    <t>SV104-13095</t>
  </si>
  <si>
    <t>SV104-13096</t>
  </si>
  <si>
    <t>SV104-13097</t>
  </si>
  <si>
    <t>SV104-13098</t>
  </si>
  <si>
    <t>SV104-13099</t>
  </si>
  <si>
    <t>SV104-13100</t>
  </si>
  <si>
    <t>SV104-13101</t>
  </si>
  <si>
    <t>SV104-13102</t>
  </si>
  <si>
    <t>SV104-13103</t>
  </si>
  <si>
    <t>SV104-13104</t>
  </si>
  <si>
    <t>SV104-13105</t>
  </si>
  <si>
    <t>SV104-13106</t>
  </si>
  <si>
    <t>SV104-13107</t>
  </si>
  <si>
    <t>SV104-13108</t>
  </si>
  <si>
    <t>SV104-13109</t>
  </si>
  <si>
    <t>SV104-13110</t>
  </si>
  <si>
    <t>SV104-13111</t>
  </si>
  <si>
    <t>SV104-13112</t>
  </si>
  <si>
    <t>SV104-13113</t>
  </si>
  <si>
    <t>SV104-13114</t>
  </si>
  <si>
    <t>SV104-13115</t>
  </si>
  <si>
    <t>SV104-13116</t>
  </si>
  <si>
    <t>SV104-13117</t>
  </si>
  <si>
    <t>SV104-13118</t>
  </si>
  <si>
    <t>SV104-13119</t>
  </si>
  <si>
    <t>SV104-13120</t>
  </si>
  <si>
    <t>SV104-13121</t>
  </si>
  <si>
    <t>SV104-13122</t>
  </si>
  <si>
    <t>SV104-13123</t>
  </si>
  <si>
    <t>SV104-13124</t>
  </si>
  <si>
    <t>SV104-13125</t>
  </si>
  <si>
    <t>SV104-13126</t>
  </si>
  <si>
    <t>SV104-13127</t>
  </si>
  <si>
    <t>SV104-13128</t>
  </si>
  <si>
    <t>SV104-13129</t>
  </si>
  <si>
    <t>SV104-13130</t>
  </si>
  <si>
    <t>SV104-13131</t>
  </si>
  <si>
    <t>SV104-13132</t>
  </si>
  <si>
    <t>SV104-13133</t>
  </si>
  <si>
    <t>SV104-13134</t>
  </si>
  <si>
    <t>SV104-13135</t>
  </si>
  <si>
    <t>SV104-13136</t>
  </si>
  <si>
    <t>SV104-13137</t>
  </si>
  <si>
    <t>SV104-13138</t>
  </si>
  <si>
    <t>SV104-13139</t>
  </si>
  <si>
    <t>SV104-13140</t>
  </si>
  <si>
    <t>SV104-13141</t>
  </si>
  <si>
    <t>SV104-13142</t>
  </si>
  <si>
    <t>SV104-13143</t>
  </si>
  <si>
    <t>SV104-13144</t>
  </si>
  <si>
    <t>SV104-13145</t>
  </si>
  <si>
    <t>SV104-13146</t>
  </si>
  <si>
    <t>SV104-13147</t>
  </si>
  <si>
    <t>SV104-13148</t>
  </si>
  <si>
    <t>SV104-13149</t>
  </si>
  <si>
    <t>SV104-13150</t>
  </si>
  <si>
    <t>SV104-13151</t>
  </si>
  <si>
    <t>SV104-13152</t>
  </si>
  <si>
    <t>SV104-13153</t>
  </si>
  <si>
    <t>SV104-13154</t>
  </si>
  <si>
    <t>SV104-13155</t>
  </si>
  <si>
    <t>SV104-13156</t>
  </si>
  <si>
    <t>SV104-13157</t>
  </si>
  <si>
    <t>SV104-13158</t>
  </si>
  <si>
    <t>SV104-13159</t>
  </si>
  <si>
    <t>SV104-13160</t>
  </si>
  <si>
    <t>SV104-13161</t>
  </si>
  <si>
    <t>SV104-13162</t>
  </si>
  <si>
    <t>SV104-13163</t>
  </si>
  <si>
    <t>SV104-13164</t>
  </si>
  <si>
    <t>SV104-13165</t>
  </si>
  <si>
    <t>SV104-13166</t>
  </si>
  <si>
    <t>SV104-13167</t>
  </si>
  <si>
    <t>SV104-13168</t>
  </si>
  <si>
    <t>SV104-13169</t>
  </si>
  <si>
    <t>SV104-13170</t>
  </si>
  <si>
    <t>SV104-13171</t>
  </si>
  <si>
    <t>SV104-13172</t>
  </si>
  <si>
    <t>SV104-13173</t>
  </si>
  <si>
    <t>SV104-13174</t>
  </si>
  <si>
    <t>SV104-13175</t>
  </si>
  <si>
    <t>SV104-13176</t>
  </si>
  <si>
    <t>SV104-13177</t>
  </si>
  <si>
    <t>SV104-13178</t>
  </si>
  <si>
    <t>SV104-13179</t>
  </si>
  <si>
    <t>SV104-13180</t>
  </si>
  <si>
    <t>SV104-13181</t>
  </si>
  <si>
    <t>SV104-13182</t>
  </si>
  <si>
    <t>SV104-13183</t>
  </si>
  <si>
    <t>SV104-13184</t>
  </si>
  <si>
    <t>SV104-13185</t>
  </si>
  <si>
    <t>SV104-13186</t>
  </si>
  <si>
    <t>SV104-13187</t>
  </si>
  <si>
    <t>SV104-13188</t>
  </si>
  <si>
    <t>SV104-13189</t>
  </si>
  <si>
    <t>SV104-13190</t>
  </si>
  <si>
    <t>SV104-13191</t>
  </si>
  <si>
    <t>SV104-13192</t>
  </si>
  <si>
    <t>SV104-13193</t>
  </si>
  <si>
    <t>SV104-13194</t>
  </si>
  <si>
    <t>SV104-13195</t>
  </si>
  <si>
    <t>SV104-13196</t>
  </si>
  <si>
    <t>SV104-13197</t>
  </si>
  <si>
    <t>SV104-13198</t>
  </si>
  <si>
    <t>SV104-13199</t>
  </si>
  <si>
    <t>SV104-13200</t>
  </si>
  <si>
    <t>SV104-13201</t>
  </si>
  <si>
    <t>SV104-13202</t>
  </si>
  <si>
    <t>SV104-13203</t>
  </si>
  <si>
    <t>SV104-13204</t>
  </si>
  <si>
    <t>SV104-13205</t>
  </si>
  <si>
    <t>SV104-13206</t>
  </si>
  <si>
    <t>SV104-13207</t>
  </si>
  <si>
    <t>SV104-13208</t>
  </si>
  <si>
    <t>SV104-13209</t>
  </si>
  <si>
    <t>SV104-13210</t>
  </si>
  <si>
    <t>SV104-13211</t>
  </si>
  <si>
    <t>SV104-13212</t>
  </si>
  <si>
    <t>SV104-13213</t>
  </si>
  <si>
    <t>SV104-13214</t>
  </si>
  <si>
    <t>SV104-13215</t>
  </si>
  <si>
    <t>SV104-13216</t>
  </si>
  <si>
    <t>SV104-13217</t>
  </si>
  <si>
    <t>SV104-13218</t>
  </si>
  <si>
    <t>SV104-13219</t>
  </si>
  <si>
    <t>SV104-13220</t>
  </si>
  <si>
    <t>SV104-13221</t>
  </si>
  <si>
    <t>SV104-13222</t>
  </si>
  <si>
    <t>SV104-13223</t>
  </si>
  <si>
    <t>SV104-13224</t>
  </si>
  <si>
    <t>SV104-13225</t>
  </si>
  <si>
    <t>SV104-13226</t>
  </si>
  <si>
    <t>SV104-13227</t>
  </si>
  <si>
    <t>SV104-13228</t>
  </si>
  <si>
    <t>SV104-13229</t>
  </si>
  <si>
    <t>SV104-13230</t>
  </si>
  <si>
    <t>SV104-13231</t>
  </si>
  <si>
    <t>SV104-13232</t>
  </si>
  <si>
    <t>SV104-13233</t>
  </si>
  <si>
    <t>SV104-13234</t>
  </si>
  <si>
    <t>SV104-13235</t>
  </si>
  <si>
    <t>SV104-13236</t>
  </si>
  <si>
    <t>SV104-13237</t>
  </si>
  <si>
    <t>SV104-13238</t>
  </si>
  <si>
    <t>SV104-13239</t>
  </si>
  <si>
    <t>SV104-13240</t>
  </si>
  <si>
    <t>SV104-13241</t>
  </si>
  <si>
    <t>SV104-13242</t>
  </si>
  <si>
    <t>SV104-13243</t>
  </si>
  <si>
    <t>SV104-13244</t>
  </si>
  <si>
    <t>SV104-13245</t>
  </si>
  <si>
    <t>SV104-13246</t>
  </si>
  <si>
    <t>SV104-13247</t>
  </si>
  <si>
    <t>SV104-13248</t>
  </si>
  <si>
    <t>SV104-13249</t>
  </si>
  <si>
    <t>SV104-13250</t>
  </si>
  <si>
    <t>SV104-13251</t>
  </si>
  <si>
    <t>SV104-13252</t>
  </si>
  <si>
    <t>SV104-13253</t>
  </si>
  <si>
    <t>SV104-13254</t>
  </si>
  <si>
    <t>SV104-13255</t>
  </si>
  <si>
    <t>SV104-13256</t>
  </si>
  <si>
    <t>SV104-13257</t>
  </si>
  <si>
    <t>SV104-13258</t>
  </si>
  <si>
    <t>SV104-13259</t>
  </si>
  <si>
    <t>SV104-13260</t>
  </si>
  <si>
    <t>SV104-13261</t>
  </si>
  <si>
    <t>SV104-13262</t>
  </si>
  <si>
    <t>SV104-13263</t>
  </si>
  <si>
    <t>SV104-13264</t>
  </si>
  <si>
    <t>SV104-13265</t>
  </si>
  <si>
    <t>SV104-13266</t>
  </si>
  <si>
    <t>SV104-13267</t>
  </si>
  <si>
    <t>SV104-13268</t>
  </si>
  <si>
    <t>SV104-13269</t>
  </si>
  <si>
    <t>SV104-13270</t>
  </si>
  <si>
    <t>SV104-13271</t>
  </si>
  <si>
    <t>SV104-13272</t>
  </si>
  <si>
    <t>SV104-13273</t>
  </si>
  <si>
    <t>SV104-13274</t>
  </si>
  <si>
    <t>SV104-13275</t>
  </si>
  <si>
    <t>SV104-13276</t>
  </si>
  <si>
    <t>SV104-13277</t>
  </si>
  <si>
    <t>SV104-13278</t>
  </si>
  <si>
    <t>SV104-13279</t>
  </si>
  <si>
    <t>SV104-13280</t>
  </si>
  <si>
    <t>SV104-13281</t>
  </si>
  <si>
    <t>SV104-13282</t>
  </si>
  <si>
    <t>SV104-13283</t>
  </si>
  <si>
    <t>SV104-13284</t>
  </si>
  <si>
    <t>SV104-13285</t>
  </si>
  <si>
    <t>SV104-13286</t>
  </si>
  <si>
    <t>SV104-13287</t>
  </si>
  <si>
    <t>SV104-13288</t>
  </si>
  <si>
    <t>SV104-13289</t>
  </si>
  <si>
    <t>SV104-13290</t>
  </si>
  <si>
    <t>SV104-13291</t>
  </si>
  <si>
    <t>SV104-13292</t>
  </si>
  <si>
    <t>SV104-13293</t>
  </si>
  <si>
    <t>SV104-13294</t>
  </si>
  <si>
    <t>SV104-13295</t>
  </si>
  <si>
    <t>SV104-13296</t>
  </si>
  <si>
    <t>SV104-13297</t>
  </si>
  <si>
    <t>SV104-13298</t>
  </si>
  <si>
    <t>SV104-13299</t>
  </si>
  <si>
    <t>SV104-13300</t>
  </si>
  <si>
    <t>SV104-13301</t>
  </si>
  <si>
    <t>SV104-13302</t>
  </si>
  <si>
    <t>SV104-13303</t>
  </si>
  <si>
    <t>SV104-13304</t>
  </si>
  <si>
    <t>SV104-13305</t>
  </si>
  <si>
    <t>SV104-13306</t>
  </si>
  <si>
    <t>SV104-13307</t>
  </si>
  <si>
    <t>SV104-13308</t>
  </si>
  <si>
    <t>SV104-13309</t>
  </si>
  <si>
    <t>SV104-13310</t>
  </si>
  <si>
    <t>SV104-13311</t>
  </si>
  <si>
    <t>SV104-13312</t>
  </si>
  <si>
    <t>SV104-13313</t>
  </si>
  <si>
    <t>SV104-13314</t>
  </si>
  <si>
    <t>SV104-13315</t>
  </si>
  <si>
    <t>SV104-13316</t>
  </si>
  <si>
    <t>SV104-13317</t>
  </si>
  <si>
    <t>SV104-13318</t>
  </si>
  <si>
    <t>SV104-13319</t>
  </si>
  <si>
    <t>SV104-13320</t>
  </si>
  <si>
    <t>SV104-13321</t>
  </si>
  <si>
    <t>SV104-13322</t>
  </si>
  <si>
    <t>SV104-13323</t>
  </si>
  <si>
    <t>SV104-13324</t>
  </si>
  <si>
    <t>SV104-13325</t>
  </si>
  <si>
    <t>SV104-13326</t>
  </si>
  <si>
    <t>SV104-13327</t>
  </si>
  <si>
    <t>SV104-13328</t>
  </si>
  <si>
    <t>SV104-13329</t>
  </si>
  <si>
    <t>SV104-13330</t>
  </si>
  <si>
    <t>SV104-13331</t>
  </si>
  <si>
    <t>SV104-13332</t>
  </si>
  <si>
    <t>SV104-13333</t>
  </si>
  <si>
    <t>SV104-13334</t>
  </si>
  <si>
    <t>SV104-13335</t>
  </si>
  <si>
    <t>SV104-13336</t>
  </si>
  <si>
    <t>SV104-13337</t>
  </si>
  <si>
    <t>SV104-13338</t>
  </si>
  <si>
    <t>SV104-13339</t>
  </si>
  <si>
    <t>SV104-13340</t>
  </si>
  <si>
    <t>SV104-13341</t>
  </si>
  <si>
    <t>SV104-13342</t>
  </si>
  <si>
    <t>SV104-13343</t>
  </si>
  <si>
    <t>SV104-13344</t>
  </si>
  <si>
    <t>SV104-13345</t>
  </si>
  <si>
    <t>SV104-13346</t>
  </si>
  <si>
    <t>SV104-13347</t>
  </si>
  <si>
    <t>SV104-13348</t>
  </si>
  <si>
    <t>SV104-13349</t>
  </si>
  <si>
    <t>SV104-13350</t>
  </si>
  <si>
    <t>SV104-13351</t>
  </si>
  <si>
    <t>SV104-13352</t>
  </si>
  <si>
    <t>SV104-13353</t>
  </si>
  <si>
    <t>SV104-13354</t>
  </si>
  <si>
    <t>SV104-13355</t>
  </si>
  <si>
    <t>SV104-13356</t>
  </si>
  <si>
    <t>SV104-13357</t>
  </si>
  <si>
    <t>SV104-13358</t>
  </si>
  <si>
    <t>SV104-13359</t>
  </si>
  <si>
    <t>SV104-13360</t>
  </si>
  <si>
    <t>SV104-13361</t>
  </si>
  <si>
    <t>SV104-13362</t>
  </si>
  <si>
    <t>SV104-13363</t>
  </si>
  <si>
    <t>SV104-13364</t>
  </si>
  <si>
    <t>SV104-13365</t>
  </si>
  <si>
    <t>SV104-13366</t>
  </si>
  <si>
    <t>SV104-13367</t>
  </si>
  <si>
    <t>SV104-13368</t>
  </si>
  <si>
    <t>SV104-13369</t>
  </si>
  <si>
    <t>SV104-13370</t>
  </si>
  <si>
    <t>SV104-13371</t>
  </si>
  <si>
    <t>SV104-13372</t>
  </si>
  <si>
    <t>SV104-13373</t>
  </si>
  <si>
    <t>SV104-13374</t>
  </si>
  <si>
    <t>SV104-13375</t>
  </si>
  <si>
    <t>SV104-13376</t>
  </si>
  <si>
    <t>SV104-13377</t>
  </si>
  <si>
    <t>SV104-13378</t>
  </si>
  <si>
    <t>SV104-13379</t>
  </si>
  <si>
    <t>SV104-13380</t>
  </si>
  <si>
    <t>SV104-13381</t>
  </si>
  <si>
    <t>SV104-13382</t>
  </si>
  <si>
    <t>SV104-13383</t>
  </si>
  <si>
    <t>SV104-13384</t>
  </si>
  <si>
    <t>SV104-13385</t>
  </si>
  <si>
    <t>SV104-13386</t>
  </si>
  <si>
    <t>SV104-13387</t>
  </si>
  <si>
    <t>SV104-13388</t>
  </si>
  <si>
    <t>SV104-13389</t>
  </si>
  <si>
    <t>SV104-13390</t>
  </si>
  <si>
    <t>SV104-13391</t>
  </si>
  <si>
    <t>SV104-13392</t>
  </si>
  <si>
    <t>SV104-13393</t>
  </si>
  <si>
    <t>SV104-13394</t>
  </si>
  <si>
    <t>SV104-13395</t>
  </si>
  <si>
    <t>SV104-13396</t>
  </si>
  <si>
    <t>SV104-13397</t>
  </si>
  <si>
    <t>SV104-13398</t>
  </si>
  <si>
    <t>SV104-13399</t>
  </si>
  <si>
    <t>SV104-13400</t>
  </si>
  <si>
    <t>SV104-13401</t>
  </si>
  <si>
    <t>SV104-13402</t>
  </si>
  <si>
    <t>SV104-13403</t>
  </si>
  <si>
    <t>SV104-13404</t>
  </si>
  <si>
    <t>SV104-13405</t>
  </si>
  <si>
    <t>SV104-13406</t>
  </si>
  <si>
    <t>SV104-13407</t>
  </si>
  <si>
    <t>SV104-13408</t>
  </si>
  <si>
    <t>SV104-13409</t>
  </si>
  <si>
    <t>SV104-13410</t>
  </si>
  <si>
    <t>SV104-13411</t>
  </si>
  <si>
    <t>SV104-13412</t>
  </si>
  <si>
    <t>SV104-13413</t>
  </si>
  <si>
    <t>SV104-13414</t>
  </si>
  <si>
    <t>SV104-13415</t>
  </si>
  <si>
    <t>SV104-13416</t>
  </si>
  <si>
    <t>SV104-13417</t>
  </si>
  <si>
    <t>SV104-13418</t>
  </si>
  <si>
    <t>SV104-13419</t>
  </si>
  <si>
    <t>SV104-13420</t>
  </si>
  <si>
    <t>SV104-13421</t>
  </si>
  <si>
    <t>SV104-13422</t>
  </si>
  <si>
    <t>SV104-13423</t>
  </si>
  <si>
    <t>SV104-13424</t>
  </si>
  <si>
    <t>SV104-13425</t>
  </si>
  <si>
    <t>SV104-13426</t>
  </si>
  <si>
    <t>SV104-13427</t>
  </si>
  <si>
    <t>SV104-13428</t>
  </si>
  <si>
    <t>SV104-13429</t>
  </si>
  <si>
    <t>SV104-13430</t>
  </si>
  <si>
    <t>SV104-13431</t>
  </si>
  <si>
    <t>SV104-13432</t>
  </si>
  <si>
    <t>SV104-13433</t>
  </si>
  <si>
    <t>SV104-13434</t>
  </si>
  <si>
    <t>SV104-13435</t>
  </si>
  <si>
    <t>SV104-13436</t>
  </si>
  <si>
    <t>SV104-13437</t>
  </si>
  <si>
    <t>SV104-13438</t>
  </si>
  <si>
    <t>SV104-13439</t>
  </si>
  <si>
    <t>SV104-13440</t>
  </si>
  <si>
    <t>SV104-13441</t>
  </si>
  <si>
    <t>SV104-13442</t>
  </si>
  <si>
    <t>SV104-13443</t>
  </si>
  <si>
    <t>SV104-13444</t>
  </si>
  <si>
    <t>SV104-13445</t>
  </si>
  <si>
    <t>SV104-13446</t>
  </si>
  <si>
    <t>SV104-13447</t>
  </si>
  <si>
    <t>SV104-13448</t>
  </si>
  <si>
    <t>SV104-13449</t>
  </si>
  <si>
    <t>SV104-13450</t>
  </si>
  <si>
    <t>SV104-13451</t>
  </si>
  <si>
    <t>SV104-13452</t>
  </si>
  <si>
    <t>SV104-13453</t>
  </si>
  <si>
    <t>SV104-13454</t>
  </si>
  <si>
    <t>SV104-13455</t>
  </si>
  <si>
    <t>SV104-13456</t>
  </si>
  <si>
    <t>SV104-13457</t>
  </si>
  <si>
    <t>SV104-13458</t>
  </si>
  <si>
    <t>SV104-13459</t>
  </si>
  <si>
    <t>SV104-13460</t>
  </si>
  <si>
    <t>SV104-13461</t>
  </si>
  <si>
    <t>SV104-13462</t>
  </si>
  <si>
    <t>SV104-13463</t>
  </si>
  <si>
    <t>SV104-13464</t>
  </si>
  <si>
    <t>SV104-13465</t>
  </si>
  <si>
    <t>SV104-13466</t>
  </si>
  <si>
    <t>SV104-13467</t>
  </si>
  <si>
    <t>SV104-13468</t>
  </si>
  <si>
    <t>SV104-13469</t>
  </si>
  <si>
    <t>SV104-13470</t>
  </si>
  <si>
    <t>SV104-13471</t>
  </si>
  <si>
    <t>SV104-13472</t>
  </si>
  <si>
    <t>SV104-13473</t>
  </si>
  <si>
    <t>SV104-13474</t>
  </si>
  <si>
    <t>SV104-13475</t>
  </si>
  <si>
    <t>SV104-13476</t>
  </si>
  <si>
    <t>SV104-13477</t>
  </si>
  <si>
    <t>SV104-13478</t>
  </si>
  <si>
    <t>SV104-13479</t>
  </si>
  <si>
    <t>SV104-13480</t>
  </si>
  <si>
    <t>SV104-13481</t>
  </si>
  <si>
    <t>SV104-13482</t>
  </si>
  <si>
    <t>SV104-13483</t>
  </si>
  <si>
    <t>SV104-13484</t>
  </si>
  <si>
    <t>SV104-13485</t>
  </si>
  <si>
    <t>SV104-13486</t>
  </si>
  <si>
    <t>SV104-13487</t>
  </si>
  <si>
    <t>SV104-13488</t>
  </si>
  <si>
    <t>SV104-13489</t>
  </si>
  <si>
    <t>SV104-13490</t>
  </si>
  <si>
    <t>SV104-13491</t>
  </si>
  <si>
    <t>SV104-13492</t>
  </si>
  <si>
    <t>SV104-13493</t>
  </si>
  <si>
    <t>SV104-13494</t>
  </si>
  <si>
    <t>SV104-13495</t>
  </si>
  <si>
    <t>SV104-13496</t>
  </si>
  <si>
    <t>SV104-13497</t>
  </si>
  <si>
    <t>SV104-13498</t>
  </si>
  <si>
    <t>SV104-13499</t>
  </si>
  <si>
    <t>SV104-13500</t>
  </si>
  <si>
    <t>SV104-13501</t>
  </si>
  <si>
    <t>SV104-13502</t>
  </si>
  <si>
    <t>SV104-13503</t>
  </si>
  <si>
    <t>SV104-13504</t>
  </si>
  <si>
    <t>SV104-13505</t>
  </si>
  <si>
    <t>SV104-13506</t>
  </si>
  <si>
    <t>SV104-13507</t>
  </si>
  <si>
    <t>SV104-13508</t>
  </si>
  <si>
    <t>SV104-13509</t>
  </si>
  <si>
    <t>SV104-13510</t>
  </si>
  <si>
    <t>SV104-13511</t>
  </si>
  <si>
    <t>SV104-13512</t>
  </si>
  <si>
    <t>SV104-13513</t>
  </si>
  <si>
    <t>SV104-13514</t>
  </si>
  <si>
    <t>SV104-13515</t>
  </si>
  <si>
    <t>SV104-13516</t>
  </si>
  <si>
    <t>SV104-13517</t>
  </si>
  <si>
    <t>SV104-13518</t>
  </si>
  <si>
    <t>SV104-13519</t>
  </si>
  <si>
    <t>SV104-13520</t>
  </si>
  <si>
    <t>SV104-13521</t>
  </si>
  <si>
    <t>SV104-13522</t>
  </si>
  <si>
    <t>SV104-13523</t>
  </si>
  <si>
    <t>SV104-13524</t>
  </si>
  <si>
    <t>SV104-13525</t>
  </si>
  <si>
    <t>SV104-13526</t>
  </si>
  <si>
    <t>SV104-13527</t>
  </si>
  <si>
    <t>SV104-13528</t>
  </si>
  <si>
    <t>SV104-13529</t>
  </si>
  <si>
    <t>SV104-13530</t>
  </si>
  <si>
    <t>SV104-13531</t>
  </si>
  <si>
    <t>SV104-13532</t>
  </si>
  <si>
    <t>SV104-13533</t>
  </si>
  <si>
    <t>SV104-13534</t>
  </si>
  <si>
    <t>SV104-13535</t>
  </si>
  <si>
    <t>SV104-13536</t>
  </si>
  <si>
    <t>SV104-13537</t>
  </si>
  <si>
    <t>SV104-13538</t>
  </si>
  <si>
    <t>SV104-13539</t>
  </si>
  <si>
    <t>SV104-13540</t>
  </si>
  <si>
    <t>SV104-13541</t>
  </si>
  <si>
    <t>SV104-13542</t>
  </si>
  <si>
    <t>SV104-13543</t>
  </si>
  <si>
    <t>SV104-13544</t>
  </si>
  <si>
    <t>SV104-13545</t>
  </si>
  <si>
    <t>SV104-13546</t>
  </si>
  <si>
    <t>SV104-13547</t>
  </si>
  <si>
    <t>SV104-13548</t>
  </si>
  <si>
    <t>SV104-13549</t>
  </si>
  <si>
    <t>SV104-13550</t>
  </si>
  <si>
    <t>SV104-13551</t>
  </si>
  <si>
    <t>SV104-13552</t>
  </si>
  <si>
    <t>SV104-13553</t>
  </si>
  <si>
    <t>SV104-13554</t>
  </si>
  <si>
    <t>SV104-13555</t>
  </si>
  <si>
    <t>SV104-13556</t>
  </si>
  <si>
    <t>SV104-13557</t>
  </si>
  <si>
    <t>SV104-13558</t>
  </si>
  <si>
    <t>SV104-13559</t>
  </si>
  <si>
    <t>SV104-13560</t>
  </si>
  <si>
    <t>SV104-13561</t>
  </si>
  <si>
    <t>SV104-13562</t>
  </si>
  <si>
    <t>SV104-13563</t>
  </si>
  <si>
    <t>SV104-13564</t>
  </si>
  <si>
    <t>SV104-13565</t>
  </si>
  <si>
    <t>SV104-13566</t>
  </si>
  <si>
    <t>SV104-13567</t>
  </si>
  <si>
    <t>SV104-13568</t>
  </si>
  <si>
    <t>SV104-13569</t>
  </si>
  <si>
    <t>SV104-13570</t>
  </si>
  <si>
    <t>SV104-13571</t>
  </si>
  <si>
    <t>SV104-13572</t>
  </si>
  <si>
    <t>SV104-13573</t>
  </si>
  <si>
    <t>SV104-13574</t>
  </si>
  <si>
    <t>SV104-13575</t>
  </si>
  <si>
    <t>SV104-13576</t>
  </si>
  <si>
    <t>SV104-13577</t>
  </si>
  <si>
    <t>SV104-13578</t>
  </si>
  <si>
    <t>SV104-13579</t>
  </si>
  <si>
    <t>SV104-13580</t>
  </si>
  <si>
    <t>SV104-13581</t>
  </si>
  <si>
    <t>SV104-13582</t>
  </si>
  <si>
    <t>SV104-13583</t>
  </si>
  <si>
    <t>SV104-13584</t>
  </si>
  <si>
    <t>SV104-13585</t>
  </si>
  <si>
    <t>SV104-13586</t>
  </si>
  <si>
    <t>SV104-13587</t>
  </si>
  <si>
    <t>SV104-13588</t>
  </si>
  <si>
    <t>SV104-13589</t>
  </si>
  <si>
    <t>SV104-13590</t>
  </si>
  <si>
    <t>SV104-13591</t>
  </si>
  <si>
    <t>SV104-13592</t>
  </si>
  <si>
    <t>SV104-13593</t>
  </si>
  <si>
    <t>SV104-13594</t>
  </si>
  <si>
    <t>SV104-13595</t>
  </si>
  <si>
    <t>SV104-13596</t>
  </si>
  <si>
    <t>SV104-13597</t>
  </si>
  <si>
    <t>SV104-13598</t>
  </si>
  <si>
    <t>SV104-13599</t>
  </si>
  <si>
    <t>SV104-13600</t>
  </si>
  <si>
    <t>SV104-13601</t>
  </si>
  <si>
    <t>SV104-13602</t>
  </si>
  <si>
    <t>SV104-13603</t>
  </si>
  <si>
    <t>SV104-13604</t>
  </si>
  <si>
    <t>SV104-13605</t>
  </si>
  <si>
    <t>SV104-13606</t>
  </si>
  <si>
    <t>SV104-13607</t>
  </si>
  <si>
    <t>SV104-13608</t>
  </si>
  <si>
    <t>SV104-13609</t>
  </si>
  <si>
    <t>SV104-13610</t>
  </si>
  <si>
    <t>SV104-13611</t>
  </si>
  <si>
    <t>SV104-13612</t>
  </si>
  <si>
    <t>SV104-13613</t>
  </si>
  <si>
    <t>SV104-13614</t>
  </si>
  <si>
    <t>SV104-13615</t>
  </si>
  <si>
    <t>SV104-13616</t>
  </si>
  <si>
    <t>SV104-13617</t>
  </si>
  <si>
    <t>SV104-13618</t>
  </si>
  <si>
    <t>SV104-13619</t>
  </si>
  <si>
    <t>SV104-13620</t>
  </si>
  <si>
    <t>SV104-13621</t>
  </si>
  <si>
    <t>SV104-13622</t>
  </si>
  <si>
    <t>SV104-13623</t>
  </si>
  <si>
    <t>SV104-13624</t>
  </si>
  <si>
    <t>SV104-13625</t>
  </si>
  <si>
    <t>SV104-13626</t>
  </si>
  <si>
    <t>SV104-13627</t>
  </si>
  <si>
    <t>SV104-13628</t>
  </si>
  <si>
    <t>SV104-13629</t>
  </si>
  <si>
    <t>SV104-13630</t>
  </si>
  <si>
    <t>SV104-13631</t>
  </si>
  <si>
    <t>SV104-13632</t>
  </si>
  <si>
    <t>SV104-13633</t>
  </si>
  <si>
    <t>SV104-13634</t>
  </si>
  <si>
    <t>SV104-13635</t>
  </si>
  <si>
    <t>SV104-13636</t>
  </si>
  <si>
    <t>SV104-13637</t>
  </si>
  <si>
    <t>SV104-13638</t>
  </si>
  <si>
    <t>SV104-13639</t>
  </si>
  <si>
    <t>SV104-13640</t>
  </si>
  <si>
    <t>SV104-13641</t>
  </si>
  <si>
    <t>SV104-13642</t>
  </si>
  <si>
    <t>SV104-13643</t>
  </si>
  <si>
    <t>SV104-13644</t>
  </si>
  <si>
    <t>SV104-13645</t>
  </si>
  <si>
    <t>SV104-13646</t>
  </si>
  <si>
    <t>SV104-13647</t>
  </si>
  <si>
    <t>SV104-13648</t>
  </si>
  <si>
    <t>Saad Ullah, Waqas, Jawad</t>
  </si>
  <si>
    <t xml:space="preserve">Resistor between gate and source of High side MOSFET. </t>
  </si>
  <si>
    <t>Resistor at the gate of the low side MOSFET to control initial capacitor charge current.</t>
  </si>
  <si>
    <t xml:space="preserve">Resistor between Gate and drain of Low side MOSFET.
</t>
  </si>
  <si>
    <t>iiGD - AC Power Supply - Full Bridge - MOSFET - Gate to Source Resistor.</t>
  </si>
  <si>
    <t>iiGD - AC Power Supply - Full Bridge - MOSFET.</t>
  </si>
  <si>
    <t xml:space="preserve">Path for safely discharging the charge stored in MOSFET capacitance will be broken.
Since GATE driver is used, the MOSFET GATE will pull down it when required.
As a result, half bridge functionality will not be disturbed.
</t>
  </si>
  <si>
    <t>Tx - RS485 transmitter for CLB control.</t>
  </si>
  <si>
    <t xml:space="preserve">CM pin signal will be directly applied to the ADC. 
ADC will get overload error.
</t>
  </si>
  <si>
    <t>To determines the soft-start time (tSS), which is the time for the output voltage to
reach the final regulated value</t>
  </si>
  <si>
    <t>No immediate effect. 
Soft Start will be disturbed.
Buck converter will keep working normally. 
iiSC will keep working normally.</t>
  </si>
  <si>
    <t xml:space="preserve">Buck boost IC will not be able to operate. 
5V supply will not be available.  </t>
  </si>
  <si>
    <t xml:space="preserve">The output voltage will be less than 5V.   
Wrong value of output will be detected by IC.
</t>
  </si>
  <si>
    <t xml:space="preserve">C_P5 V rail will not be available. 
RS485 communication will remain disabled. 
iiSC can not communicate with iiGD and UPSB
</t>
  </si>
  <si>
    <t>To improve the performance of regulator by providing a high frequency charge in order to maintain the voltage across a switch during its ON stage</t>
  </si>
  <si>
    <t>Regulator output will be zero 
PH pin and BOOT pin of the IC will be shorted to each other.
Decrease the switching speed and reduced the performance of the regulator.</t>
  </si>
  <si>
    <t>To regulate the voltage in a circuit</t>
  </si>
  <si>
    <t>VREG pin of the U14 IC will be shorted to ground.
IC input Power Supply will be shorted.
Output of the IC will be disabled</t>
  </si>
  <si>
    <t>Voltage regulator for the control circuit of IC</t>
  </si>
  <si>
    <t>Internal 3.3V Voltage regulator will be disabled.
IC will be functioning.</t>
  </si>
  <si>
    <t>VDD pin of the U14 IC will be shorted to ground.
IC input Power Supply will be shorted.
Output of the IC will be disabled</t>
  </si>
  <si>
    <t>To pull down the SYNC/MODE pin to configure the IC to work in AUTOMATIC PWM/PSM MODE</t>
  </si>
  <si>
    <t>Provide the gate drive voltage for the high-side MOSFET.</t>
  </si>
  <si>
    <t xml:space="preserve">1.8V supply will not be available.
</t>
  </si>
  <si>
    <r>
      <rPr>
        <sz val="10"/>
        <color rgb="FFFF0000"/>
        <rFont val="Arial"/>
        <family val="2"/>
      </rPr>
      <t xml:space="preserve">2.5V </t>
    </r>
    <r>
      <rPr>
        <strike/>
        <sz val="10"/>
        <rFont val="Arial"/>
        <family val="2"/>
      </rPr>
      <t xml:space="preserve"> 1.8V </t>
    </r>
    <r>
      <rPr>
        <sz val="10"/>
        <rFont val="Arial"/>
        <family val="2"/>
      </rPr>
      <t xml:space="preserve">supply path will be broken.
Desired output voltage of 2.5 </t>
    </r>
    <r>
      <rPr>
        <strike/>
        <sz val="10"/>
        <rFont val="Arial"/>
        <family val="2"/>
      </rPr>
      <t>1.8V</t>
    </r>
    <r>
      <rPr>
        <sz val="10"/>
        <rFont val="Arial"/>
        <family val="2"/>
      </rPr>
      <t xml:space="preserve"> will not be available.
SoC will not get 1.8V supply and will not work.</t>
    </r>
  </si>
  <si>
    <t>External control of -5V will not be available</t>
  </si>
  <si>
    <t>To force the output to rise linearly until it reaches the steady-state operating voltage</t>
  </si>
  <si>
    <t xml:space="preserve">Buck IC will not be able to operate. 
-5V supply will not be available.  </t>
  </si>
  <si>
    <t xml:space="preserve">input Supply of IC will be shorted 
Buck IC will not be able to operate. 
-5V supply will not be available.  </t>
  </si>
  <si>
    <t>Pull Up resistor for Ramp Compensation</t>
  </si>
  <si>
    <t>Ramp Charging current will be increased
PWM duty Cycle will be reduced
IC will be in a hiccup mode</t>
  </si>
  <si>
    <t>To Provide external slope compensation to the buck converter</t>
  </si>
  <si>
    <t>RAMP pin will be shorted to ground pin.
Ramp slope selection will affected.
PWM Duty Cycle will be reduced</t>
  </si>
  <si>
    <t xml:space="preserve">Restart of IC will be affected
IC will be in fault condition.
</t>
  </si>
  <si>
    <t xml:space="preserve">Feedback circuit will not work properly.
Poor voltage Regulation and high oscillation may occur
</t>
  </si>
  <si>
    <t>Current sense path will be broken.
Ground Path to the inductor will be broken
IC will fail to read current.</t>
  </si>
  <si>
    <t>Current Sense pin will be grounded
The IC may go in hiccup mode</t>
  </si>
  <si>
    <t>-5 V regulator - Feedback - High side -Resistor.</t>
  </si>
  <si>
    <t>-5 V regulator - Feedback - Low side -Resistor.</t>
  </si>
  <si>
    <t xml:space="preserve">The FB pin will be constantly at LOW state.
Wrong feedback will be fed to IC 
</t>
  </si>
  <si>
    <t xml:space="preserve">Wrong reference voltage will be fed to the FB pin.
Desired output voltage of  will not be achieved.
</t>
  </si>
  <si>
    <t xml:space="preserve">To Provide soft start biasing value. </t>
  </si>
  <si>
    <t xml:space="preserve">C_P3V3 rail will be shorted to ground. 
RS485 communication will remain disabled. 
iiSC can not communicate with iiGD and UPSB
</t>
  </si>
  <si>
    <t xml:space="preserve">P5V analog Sensing will be disabled. </t>
  </si>
  <si>
    <t>Input current limiting resistors</t>
  </si>
  <si>
    <t xml:space="preserve">Load current measurement will not be available. 
Load current can't be detected. 
</t>
  </si>
  <si>
    <t xml:space="preserve">Duty cycle for  PWM generator IC will be affected.
PWM IC output will be affected.
No/wrong PWM will be available for AC supply full bridge circuit.
Output power will not be available for iiGD. 
</t>
  </si>
  <si>
    <t xml:space="preserve">No immediate effect. 
14.7VAC output will be available. </t>
  </si>
  <si>
    <t>The reference pin will be floating.
The Power Supervisory circuit maybe stuck on RESET.
IC will assert a  RESET at the Reset PIN and SOC will detect a Watchdog reset.
SOC will be in Reset Condition</t>
  </si>
  <si>
    <t>The reference will be at 5V.
No effect on the output.</t>
  </si>
  <si>
    <t xml:space="preserve">RESET timeout will not work properly.
Reset will be stuck on low forever when a UVLO on any supply occur. </t>
  </si>
  <si>
    <t xml:space="preserve">if the RESET is high it will remain high.
Time delay will not be adjustable
</t>
  </si>
  <si>
    <t>No effect on the iiSC Functions.
The ATM testing will be effected</t>
  </si>
  <si>
    <t>No immediate effect on the output voltage</t>
  </si>
  <si>
    <t>To pull UP the Master Reset pin.</t>
  </si>
  <si>
    <t>No effect on the output. 
This Pin is already pulled up internally</t>
  </si>
  <si>
    <t xml:space="preserve">To pull up the I/O CONFIGURATION pin </t>
  </si>
  <si>
    <t>The CFGBVS  logic input will be floating. 
The I/O pins will be effected</t>
  </si>
  <si>
    <t>Pin might get damage.
No immediate effect on the IC</t>
  </si>
  <si>
    <t xml:space="preserve">iiSC will fail to send Pins states to connector.
</t>
  </si>
  <si>
    <t xml:space="preserve">iiSC will fail to send corresponding Pin state to connector.
</t>
  </si>
  <si>
    <t xml:space="preserve">iiSC will fail to send corresponding Pin state to connector.
</t>
  </si>
  <si>
    <t>Current limiting resistor</t>
  </si>
  <si>
    <t>DDR3 - SoC Pin - Decoupling Capacitor</t>
  </si>
  <si>
    <t xml:space="preserve">No immediate effect
</t>
  </si>
  <si>
    <t>SoC ADC- Serial_CLK signal - Series Resistor</t>
  </si>
  <si>
    <t>Current limiting resistor of Clock signal for SOC ADC</t>
  </si>
  <si>
    <t xml:space="preserve">SoC will not be able to receive/send ADC_SCK signals.
</t>
  </si>
  <si>
    <t>DAC Serial CLK will be disabled</t>
  </si>
  <si>
    <t xml:space="preserve">SENSE_RAIL_VOL rail will be shorted to ground.
All circuits working with RAIL_VOL will not work.
</t>
  </si>
  <si>
    <t xml:space="preserve">SENSE_RAIL_VOL path will be broken.
All circuits working with RAIL_VOL will not work.
</t>
  </si>
  <si>
    <t xml:space="preserve">Device will keep working normally.
</t>
  </si>
  <si>
    <t>Input impedance at the OP-AMP will reduce.
ADC value will not be accurate.
ADC pins may get damaged</t>
  </si>
  <si>
    <t>Input impedance at the OP-AMP will reduce
Output may trigger false fault.</t>
  </si>
  <si>
    <t>2.5V_ADC will be shorted to grounded.
Signal conditioning circuit will not be functional</t>
  </si>
  <si>
    <t>The Clock signal will be disturbed.
The ADC data sampling time will be changed</t>
  </si>
  <si>
    <t xml:space="preserve">External Reference voltage path to ADC IC will be broken.
</t>
  </si>
  <si>
    <t xml:space="preserve">External Reference voltage path to ADC IC will be shorted to ground.
ADC measurement will be disturb
</t>
  </si>
  <si>
    <t xml:space="preserve">Capacitor charging time will be disturb
20 micro-second delay feature will not be implemented and will have no delay.
</t>
  </si>
  <si>
    <t>The Safe State DC Link OV signal will be shorted to P3V3 and will remain HIGH constantly.
Safe state will not be latched when DC OV occur.
Control will always be with SoC.
Last state will be latched.</t>
  </si>
  <si>
    <t>iiSC will not be able to operate CLB.</t>
  </si>
  <si>
    <t>CLB will remain open until close command is generated by iiSC.
Once closed, iiSC will not be able to operate CLB.</t>
  </si>
  <si>
    <t>Device will keep working normally until open command is sent.</t>
  </si>
  <si>
    <t>CLB open signal will be constantly High.
iiSC will fail to send CLB open command.</t>
  </si>
  <si>
    <t>CLB close signal will be constantly High.
iiSC will fail to send CLB close command.</t>
  </si>
  <si>
    <t>Heartbeat of CLB will be High instead of PWM signal.
iiSC wont be able to send HEARTBEAT to CLB.</t>
  </si>
  <si>
    <t>To receive "CLB closing Event" from CLB.</t>
  </si>
  <si>
    <t>Feedback pin of CLB will have no effect.</t>
  </si>
  <si>
    <t>To provide a 
±10.0 V supply from the input 5.0 V level.</t>
  </si>
  <si>
    <t>10V will not be available to charge pump capacitors.
iiSC wont be able to carry out Communication through this medium to display console for diagnostics.</t>
  </si>
  <si>
    <t>Charge pump capacitors will be shorted. 
10V supply will not be available for RS232</t>
  </si>
  <si>
    <t>Ripple out Capacitor for Rs232 output</t>
  </si>
  <si>
    <t xml:space="preserve">Choosing components with enough FIT rate to fulfill the product life requirements.
Components with higher ratings (current/voltage) are used.
</t>
  </si>
  <si>
    <t>If one module doesn't detect temperature, other module can detect temperature of parallel IGBTs.
Choosing components with enough FIT rate to fulfill the product life requirements.
Components with higher ratings (current/voltage) are used.</t>
  </si>
  <si>
    <t>Choosing components with enough FIT rate to fulfill the product life requirements._x000D_
_x000D_
Components with higher ratings (current/voltage) are used.</t>
  </si>
  <si>
    <t xml:space="preserve">Affected MVAr will be bypassed using CLB.
Choosing components with enough FIT rate to fulfill the product life requirements.
</t>
  </si>
  <si>
    <t xml:space="preserve">Choosing components with enough FIT rate to fulfill the product life requirements.
</t>
  </si>
  <si>
    <t xml:space="preserve">Redundant capacitors are used. 
Choosing components with enough FIT rate to fulfill the product life requirements.
Components with higher ratings (current/voltage) are used.
</t>
  </si>
  <si>
    <t xml:space="preserve">Dielectric failure.
</t>
  </si>
  <si>
    <t>Reference for digitally controlled Reference- SoC Pin - HIGH State Jumper</t>
  </si>
  <si>
    <t>Reference for digitally controlled  SoC Pin - LOW State Jumper</t>
  </si>
  <si>
    <t>To connect PS_DDR_VRP Pin of SoC to HIGH Potential.</t>
  </si>
  <si>
    <t>To connect PS_DDR_VRN pin of SoC to LOW Potential.</t>
  </si>
  <si>
    <t>this reference pin will not be grounded as recommended</t>
  </si>
  <si>
    <t>1.5V FPGA supply will not be connected for this reference pin.</t>
  </si>
  <si>
    <r>
      <t xml:space="preserve">Supply from </t>
    </r>
    <r>
      <rPr>
        <sz val="10"/>
        <color theme="1"/>
        <rFont val="Arial"/>
        <family val="2"/>
      </rPr>
      <t>UPSB</t>
    </r>
    <r>
      <rPr>
        <sz val="10"/>
        <rFont val="Arial"/>
        <family val="2"/>
      </rPr>
      <t xml:space="preserve"> board will be shorted.
No redundant power will be available for iiSC in injection mode.</t>
    </r>
  </si>
  <si>
    <t>CM pin will be left floating. ADC will not monitor the P5V.</t>
  </si>
  <si>
    <t>R544, R545, R546, R547, R548</t>
  </si>
  <si>
    <t>C338,C339,
C433, C434, C435, C436, C437, C438</t>
  </si>
  <si>
    <t>C811, C812, C813, C814</t>
  </si>
  <si>
    <t>C229, C230, C231, C232, C233</t>
  </si>
  <si>
    <t>U14 Internal linear 3.3V regulator - Capacitor</t>
  </si>
  <si>
    <t>Power management IC oscillator resistor.</t>
  </si>
  <si>
    <r>
      <t xml:space="preserve">FB pin will be at </t>
    </r>
    <r>
      <rPr>
        <sz val="10"/>
        <color theme="1"/>
        <rFont val="Arial"/>
        <family val="2"/>
      </rPr>
      <t>-5V</t>
    </r>
    <r>
      <rPr>
        <sz val="10"/>
        <rFont val="Arial"/>
        <family val="2"/>
      </rPr>
      <t xml:space="preserve"> and Feedback will be disturbed.
 -5 Volt rail will not be available.
Signal conditioning section of the board will be affected.</t>
    </r>
  </si>
  <si>
    <t>Power management IC - 2V5_FPGA high side power inductor.</t>
  </si>
  <si>
    <r>
      <rPr>
        <sz val="10"/>
        <color theme="1"/>
        <rFont val="Arial"/>
        <family val="2"/>
      </rPr>
      <t>JMP</t>
    </r>
    <r>
      <rPr>
        <sz val="10"/>
        <rFont val="Arial"/>
        <family val="2"/>
      </rPr>
      <t>29</t>
    </r>
  </si>
  <si>
    <t>JMP31</t>
  </si>
  <si>
    <t>Bootstrap capacitors.</t>
  </si>
  <si>
    <t>JMP18</t>
  </si>
  <si>
    <t>To clamp the input voltage of regulator</t>
  </si>
  <si>
    <t>R670, R671, R672, R673, R674, R675,
R874</t>
  </si>
  <si>
    <t>R869, R870, R871, R872, R873</t>
  </si>
  <si>
    <t>Digital to analog conversion feature will be effected.</t>
  </si>
  <si>
    <t>LCS redundancy alarm in SmartInterface.</t>
  </si>
  <si>
    <t>Jumper resistor</t>
  </si>
  <si>
    <t>Current limiting resistors.</t>
  </si>
  <si>
    <t>No effect on the REFBUF pin as it is internally pulled up by 500K ohm resistor.</t>
  </si>
  <si>
    <r>
      <t xml:space="preserve">R438, C122
R195, </t>
    </r>
    <r>
      <rPr>
        <sz val="10"/>
        <color theme="1"/>
        <rFont val="Arial"/>
        <family val="2"/>
      </rPr>
      <t>C203</t>
    </r>
  </si>
  <si>
    <r>
      <t xml:space="preserve">GATE 1 FAULT -  feedback -  Bus biasing Pull </t>
    </r>
    <r>
      <rPr>
        <sz val="10"/>
        <color theme="1"/>
        <rFont val="Arial"/>
        <family val="2"/>
      </rPr>
      <t>Down</t>
    </r>
    <r>
      <rPr>
        <sz val="10"/>
        <rFont val="Arial"/>
        <family val="2"/>
      </rPr>
      <t xml:space="preserve"> - Resistors.</t>
    </r>
  </si>
  <si>
    <r>
      <t xml:space="preserve">GATE 1 FAULT -  feedback -  Bus biasing pull </t>
    </r>
    <r>
      <rPr>
        <sz val="10"/>
        <color theme="1"/>
        <rFont val="Arial"/>
        <family val="2"/>
      </rPr>
      <t xml:space="preserve">Up </t>
    </r>
    <r>
      <rPr>
        <sz val="10"/>
        <rFont val="Arial"/>
        <family val="2"/>
      </rPr>
      <t>- Resistors.</t>
    </r>
  </si>
  <si>
    <t>R433_1, R433_2, R433_3, R433_4</t>
  </si>
  <si>
    <t>GATE 2 FAULT -  feedback -  Bus biasing pull down resistors.</t>
  </si>
  <si>
    <t>GATE 2 FAULT -  feedback -  Bus biasing pull up.</t>
  </si>
  <si>
    <t>SPI_DIN -  feedback -  Bus biasing pull down resistors.</t>
  </si>
  <si>
    <r>
      <t>SPI_DIN -  feedback -  Bus biasing pull up</t>
    </r>
    <r>
      <rPr>
        <strike/>
        <sz val="10"/>
        <color rgb="FFFF0000"/>
        <rFont val="Arial"/>
        <family val="2"/>
      </rPr>
      <t xml:space="preserve"> </t>
    </r>
    <r>
      <rPr>
        <sz val="10"/>
        <rFont val="Arial"/>
        <family val="2"/>
      </rPr>
      <t>resistors.</t>
    </r>
  </si>
  <si>
    <r>
      <t xml:space="preserve">To keep the Tx pins to known state.
</t>
    </r>
    <r>
      <rPr>
        <sz val="10"/>
        <color theme="1"/>
        <rFont val="Arial"/>
        <family val="2"/>
      </rPr>
      <t>Not in USE currently</t>
    </r>
  </si>
  <si>
    <t xml:space="preserve">Feedback pin of CLB will have no effect.
</t>
  </si>
  <si>
    <t xml:space="preserve">Rx U135- Active high enable pin resistor. </t>
  </si>
  <si>
    <t>Rx U136- Active high enable pin resistor.</t>
  </si>
  <si>
    <t>Rx U137- Active high enable pin resistor.</t>
  </si>
  <si>
    <t>Rx U135 Output side pull up resistors.</t>
  </si>
  <si>
    <t>Rx U136 Output side pull up resistors.</t>
  </si>
  <si>
    <t>Rx U142_1- Active high enable pin resistor.</t>
  </si>
  <si>
    <t>PCBA fans - RS485 interface IC.</t>
  </si>
  <si>
    <t>PCBA fans - RS485 interface IC pins pull up resistors.</t>
  </si>
  <si>
    <t>Tx U8, U140 - Active high enable pin resistor.</t>
  </si>
  <si>
    <t>PCBA fans - RS485 interface IC noise filter capacitor.</t>
  </si>
  <si>
    <t>PCBA Fans - output side diodes array.</t>
  </si>
  <si>
    <r>
      <t xml:space="preserve">To covert FAN_ON/ OFF1 signals to RS485 interface.
</t>
    </r>
    <r>
      <rPr>
        <b/>
        <sz val="10"/>
        <color rgb="FFFF0000"/>
        <rFont val="Arial"/>
        <family val="2"/>
      </rPr>
      <t>Not implemented.</t>
    </r>
  </si>
  <si>
    <r>
      <t xml:space="preserve">To covert FAN_PWM1 signals to RS485 interface.
</t>
    </r>
    <r>
      <rPr>
        <b/>
        <sz val="10"/>
        <color rgb="FFFF0000"/>
        <rFont val="Arial"/>
        <family val="2"/>
      </rPr>
      <t>Not implemented.</t>
    </r>
  </si>
  <si>
    <r>
      <t xml:space="preserve">To pull up the PCBA Fan control and PWM pins.
</t>
    </r>
    <r>
      <rPr>
        <b/>
        <sz val="10"/>
        <color rgb="FFFF0000"/>
        <rFont val="Arial"/>
        <family val="2"/>
      </rPr>
      <t>Not implemented.</t>
    </r>
  </si>
  <si>
    <r>
      <t xml:space="preserve">To protect against transients. 
</t>
    </r>
    <r>
      <rPr>
        <b/>
        <sz val="10"/>
        <color rgb="FFFF0000"/>
        <rFont val="Arial"/>
        <family val="2"/>
      </rPr>
      <t>Not implemented.</t>
    </r>
  </si>
  <si>
    <r>
      <t xml:space="preserve">To filter noise.
</t>
    </r>
    <r>
      <rPr>
        <b/>
        <sz val="10"/>
        <color rgb="FFFF0000"/>
        <rFont val="Arial"/>
        <family val="2"/>
      </rPr>
      <t>Not implemented.</t>
    </r>
  </si>
  <si>
    <r>
      <t xml:space="preserve">To enable the U8 &amp; U140 IC.
</t>
    </r>
    <r>
      <rPr>
        <b/>
        <sz val="10"/>
        <color rgb="FFFF0000"/>
        <rFont val="Arial"/>
        <family val="2"/>
      </rPr>
      <t>Not implemented.</t>
    </r>
  </si>
  <si>
    <t>R410</t>
  </si>
  <si>
    <t>R380, C517, 
R385, C518</t>
  </si>
  <si>
    <t>C1093, C1094</t>
  </si>
  <si>
    <t>To reduce noise and ripples from signal.</t>
  </si>
  <si>
    <t>VMON_ADC - Signal Decoupling Capacitor</t>
  </si>
  <si>
    <t>C535, C536</t>
  </si>
  <si>
    <t>VMON_ADC - Signal will be shorted to ground.
Firmware will not be able to measure VMON_ADC voltage.
Firmware will not be able to measure VMON_ADC voltage.</t>
  </si>
  <si>
    <t>No effect on the iiSC board.
Device will operate.</t>
  </si>
  <si>
    <t xml:space="preserve">Switching frequency of PMIC will be affected. 
Switching frequency will be changed from 610 kHz to 250 kHz.
</t>
  </si>
  <si>
    <t>To provide jumper functionality.</t>
  </si>
  <si>
    <t>Internal 5.1 Voltage regulator will be disabled.
Unstable 5V supply will be available.
IC will be functioning.</t>
  </si>
  <si>
    <t>Device may transit to monitoring state.</t>
  </si>
  <si>
    <t>Soft start will not be achieved.
The output will not be affected</t>
  </si>
  <si>
    <t>No immediate effect. 
Switching noise will be observed. 
iiSC will keep working normally.</t>
  </si>
  <si>
    <t>The reset of IC will not happened in case an overload fault occurs</t>
  </si>
  <si>
    <t xml:space="preserve">Feedback circuit will not work properly.
The output voltage may become unregulated or unstable.
</t>
  </si>
  <si>
    <t>Sense_RAIL_VOL signal will be shorted to ground. 
Firmware will not be able to measure SENSE_RAIL_VOL voltage.</t>
  </si>
  <si>
    <t>Jumper for iiGD_Supply_Sense.</t>
  </si>
  <si>
    <t>The signal path to iiGD_Supply_Sense will be broken.
iiSC will not be able to detect/sense iiGD_Supply_Sense.</t>
  </si>
  <si>
    <t>IC will be shorted.
No Output will be available.
All boards will switch to safe State</t>
  </si>
  <si>
    <t xml:space="preserve">The reset state will happen after the internal propagation delay. 
No effect on the output.
</t>
  </si>
  <si>
    <t>GPIO signal of connected peripherals will be effected</t>
  </si>
  <si>
    <t xml:space="preserve">The Integrity of DATA stored will be lost.
Data acquisition from DDR3 will stop. 
The ADC values will be corrupted.
</t>
  </si>
  <si>
    <t>Paralleling of MVAR will be effected.
No immediate effect on iiSC Board</t>
  </si>
  <si>
    <t>Input supply path to the pin will be broken.
VCCPLL pin of SoC will left floating and will not get Power.
SoC processing will be stopped.</t>
  </si>
  <si>
    <t>R50 without a heatsink will overheat and eventually fail.
Resistor will burn or may loose its resistance. 
ACCT sensing channel will not be able to operate.</t>
  </si>
  <si>
    <t xml:space="preserve">Signals will not be available for sensing DC Link voltage.
iiSC will not be able to measure one of the DC link voltage. 
iiSC will declare DC link imbalance fault. </t>
  </si>
  <si>
    <t xml:space="preserve">DC link 1 Voltage signal path will be broken.
iiSC will not be able to measure DC link 1 voltage.
iiSC will declare DC link imbalance fault. 
 </t>
  </si>
  <si>
    <t xml:space="preserve">Voltage sensing will not be accurate. 
iiSC may switch to monitoring mode if "DC Link OV" fault is detected. 
iiSC will declare DC link imbalance fault. </t>
  </si>
  <si>
    <t xml:space="preserve">DC link 1 Voltage signal path will be shorted to ground.
iiSC will not be able to measure DC link 1 voltage.
iiSC will declare DC link imbalance fault. 
 </t>
  </si>
  <si>
    <t xml:space="preserve">DC link 1 Voltage signal path will be shorted to ground.
iiSC will not be able to measure DC link 1 voltage.
iiSC will declare DC link imbalance fault. 
No DC Link voltage will be available for measurement. </t>
  </si>
  <si>
    <t xml:space="preserve">In accurate gain will be adjusted.
iiSC DC link voltage measurement will be in-accurate.
iiSC will switch to monitoring mode if DC link OV" is detected.
iiSC will declare DC link imbalance fault. </t>
  </si>
  <si>
    <t xml:space="preserve">In accurate gain will be adjusted.
iiSC DC link voltage measurement will be in-accurate.
iiSC will declare DC link imbalance fault. </t>
  </si>
  <si>
    <t xml:space="preserve">DC link 2 Voltage signal path will be shorted to ground.
iiSC will not be able to measure DC link 1 voltage.
iiSC will declare DC link imbalance fault. 
No DC Link voltage will be available for measurement. </t>
  </si>
  <si>
    <t xml:space="preserve">DC link 2 Voltage signal path will be broken.
iiSC will not be able to measure DC link 1 voltage.
iiSC will declare DC link imbalance fault. 
 </t>
  </si>
  <si>
    <t xml:space="preserve">DC link 2 Voltage signal path will be shorted to ground.
iiSC will not be able to measure DC link 2 voltage.
iiSC will declare DC link imbalance fault. 
No DC Link voltage will be available for measurement. </t>
  </si>
  <si>
    <t xml:space="preserve">DC link 2 Voltage signal path will be broken.
iiSC will not be able to measure DC link 2 voltage.
iiSC will declare DC link imbalance fault. 
 </t>
  </si>
  <si>
    <t>The reference will be shorted to ground.</t>
  </si>
  <si>
    <t>Enable signal to the pin will be broken.
Reference buffer pin will be floating.</t>
  </si>
  <si>
    <t xml:space="preserve">The monostable vibrator will be in unstable state.
The gate of the Internal MOSFET will be shorted to ground.
OFF state will be implemented permanently </t>
  </si>
  <si>
    <t xml:space="preserve">The SS_LATCH_CLR signal will be shorted to P3V3 and will remain HIGH constantly.
Safe state will be latched Permanently. </t>
  </si>
  <si>
    <t>GATE PS Failure FAULT -  feedback input RC network - Capacitor.</t>
  </si>
  <si>
    <t>Constant LOW State signal will be sent to SoC.
iiSC will Trigger GATE PS Failure Fault of respective iiGD.</t>
  </si>
  <si>
    <t>Constant HIGH State signal will be sent to SoC.
iiSC will not be able to detect GATE PS Failure Fault of respective iiGD.</t>
  </si>
  <si>
    <t xml:space="preserve">If GATE PS Failure occurs, affected MVAr will be bypassed by using CLB as long as the issue persist.
Device will keep working normally with reduced injection capability.
</t>
  </si>
  <si>
    <t>GATE PS Failure FAULT -  feedback input RC network - Resistor.</t>
  </si>
  <si>
    <t>GATE PS Failure FAULT -  feedback - Terminating Resistor.</t>
  </si>
  <si>
    <t>Feedback signal path will get shorted to each other.
A constant HIGH Signal will be received at RO pin.
iiSC will not be able to detect GATE PS Failure Fault of respective iiGD.</t>
  </si>
  <si>
    <t>GATE PS Failure FAULT -  feedback -  Bus biasing pull up &amp; pull down resistors.</t>
  </si>
  <si>
    <t>GATE PS Failure FAULT -feedback -  Bus biasing pull up resistors.</t>
  </si>
  <si>
    <t>Input impedance at the OP-AMP will reduce.
Gain of OP-AMP will be disturb</t>
  </si>
  <si>
    <t>OP-AMP will enter into unstable stage.
C_P5V will not be available and everything powered by it will shut down.</t>
  </si>
  <si>
    <t>2.048 V non inverting OP-AMP.</t>
  </si>
  <si>
    <t xml:space="preserve">One of  the OP-AMP fails Permanently low. </t>
  </si>
  <si>
    <t>2.048 V OP-AMP input resistor.</t>
  </si>
  <si>
    <t>2.048 V OP-AMP feedback resistor.</t>
  </si>
  <si>
    <t>4.096 V non inverting OP-AMP.</t>
  </si>
  <si>
    <t>4.096 V OP-AMP input resistor.</t>
  </si>
  <si>
    <t>4.096 V OP-AMP feedback resistor.</t>
  </si>
  <si>
    <t>3V Non inverting OP-AMP.</t>
  </si>
  <si>
    <t>3 V OP-AMP input resistor.</t>
  </si>
  <si>
    <t>3 V OP-AMP feedback resistor.</t>
  </si>
  <si>
    <t>1.5 V Non inverting OP-AMP.</t>
  </si>
  <si>
    <t>OP-AMP output voltage will be zero
iiSC sensing of Injection voltage's fault will be affected.
iiSC will not detect Injection Over voltage when it occurs.</t>
  </si>
  <si>
    <t>OP-AMP output voltage will not be set to desired.
iiSC sensing of Injection over voltage's fault will be affected.
iiSC will not detect Over voltage when it occurs and will detect at much greater value.</t>
  </si>
  <si>
    <t>1.5 V OP-AMP input resistor.</t>
  </si>
  <si>
    <t>OP-AMP output voltage will be zero
iiSC sensing of Injection voltage's fault will be affected.
iiSC will not detect Over voltage when it occurs.</t>
  </si>
  <si>
    <t>1.5 V OP-AMP feedback resistor.</t>
  </si>
  <si>
    <t>0.5V Non inverting OP-AMP.</t>
  </si>
  <si>
    <t>0.5 V OP-AMP input resistor.</t>
  </si>
  <si>
    <t>0.5 V OP-AMP feedback resistor.</t>
  </si>
  <si>
    <t>Inverting OP-AMP IC.</t>
  </si>
  <si>
    <t>Instrumentation OP-AMP.</t>
  </si>
  <si>
    <t>Single-ended to differential OP-AMP - Input Series - Resistor</t>
  </si>
  <si>
    <t>To increase input impedance at OP-AMP.</t>
  </si>
  <si>
    <t>Single-ended to differential OP-AMP - Input - Decoupling capacitor.</t>
  </si>
  <si>
    <t>Single-ended to differential OP-AMP.</t>
  </si>
  <si>
    <t>Single-ended to differential OP-AMP - Inverting Feedback - Capacitor.</t>
  </si>
  <si>
    <t xml:space="preserve">Single-ended to differential OP-AMP positive-side feedback resistor. </t>
  </si>
  <si>
    <t xml:space="preserve">To provide gain to positive side of OP-AMP. </t>
  </si>
  <si>
    <t>Output of positive side OP-AMP won't be available.
iiSC will not be able to measure the MVAr current.</t>
  </si>
  <si>
    <t xml:space="preserve">Single-ended to differential OP-AMP negative-side gain resistor. </t>
  </si>
  <si>
    <t xml:space="preserve">To provide gain to negative-side of OP-AMP. </t>
  </si>
  <si>
    <t>Single-ended to differential OP-AMP - Input series Resistor.</t>
  </si>
  <si>
    <t>Single-ended to differential OP-AMP IC.</t>
  </si>
  <si>
    <t>Single-ended to differential OP-AMP positive-side feedback - High - resistor.</t>
  </si>
  <si>
    <t>Single-ended to differential OP-AMP positive-side feedback - Low - resistor.</t>
  </si>
  <si>
    <t>Single-ended to differential OP-AMP negative-side feedback - series - resistor.</t>
  </si>
  <si>
    <t>Single-ended to differential OP-AMP positive-side feedback resistor.</t>
  </si>
  <si>
    <t xml:space="preserve">Single-ended to differential OP-AMP negative-side gain resistors. </t>
  </si>
  <si>
    <t xml:space="preserve">To add reference voltage to positive side of OP-AMP. </t>
  </si>
  <si>
    <t>OP-AMP fails permanently low.</t>
  </si>
  <si>
    <t>OP-AMP IC.</t>
  </si>
  <si>
    <t>OP-AMP IC U47 output - RC filter - Resistor.</t>
  </si>
  <si>
    <t xml:space="preserve">Inverting OP-AMP input - Series - Resistor.
</t>
  </si>
  <si>
    <t>OP-AMP IC U130 output - RC filter - Resistor.</t>
  </si>
  <si>
    <t>DAC IC Output Amplifier OP-AMP - IC</t>
  </si>
  <si>
    <t>DAC - Output OP-AMP - Voltage Divider - Low side - Resistor</t>
  </si>
  <si>
    <t>DAC - Output OP-AMP - Voltage Divider - High side - Resistor</t>
  </si>
  <si>
    <t>DAC - Output OP-AMP - Input Series - Resistor</t>
  </si>
  <si>
    <t>OP-AMP failure.
Filter circuit failure.</t>
  </si>
  <si>
    <t xml:space="preserve">OP-AMP would no longer act as comparator. 
False MVAr overcurrent events may be triggered through hardware protection.
</t>
  </si>
  <si>
    <t>OP-AMP will become comparator.
iiSC will not be able to measure the MVAr current.</t>
  </si>
  <si>
    <t>OP-AMP fails in such a way that output is stuck at same logic.</t>
  </si>
  <si>
    <t xml:space="preserve">OP-AMP would no longer act as comparator. 
False Injection overvoltage events may be triggered through hardware protection.
</t>
  </si>
  <si>
    <t>High side MOSFET will not be able to turn ON because the VGS will not be available.</t>
  </si>
  <si>
    <t xml:space="preserve">Bootstrap capacitor will not be able to store charge.
High Side MOSFET will not turn ON.
</t>
  </si>
  <si>
    <t>High side MOSFET will not be able to turn ON because the VGS will not be available</t>
  </si>
  <si>
    <t>The ground path of high side MOSFET will be open. 
The upper and lower MOSFET will not switch.
No 14.7_iiGD power available for iiGD.
All iiGD boards will switch to safe state.</t>
  </si>
  <si>
    <t>The High side MOSFET will be ON permanently.
Excessive current will flow from the High side MOSFET, which may damage the MOSFET.
14.7V supply will not be available.</t>
  </si>
  <si>
    <t>Bootstrap Capacitor for driving MOSFET.</t>
  </si>
  <si>
    <t>Main Supply_Rail for board will be shorted to ground.
Board will be powered off.</t>
  </si>
  <si>
    <t xml:space="preserve">   Updated the FMECA based on the feedback received from PS19 Hardware team for improvement by PS19 QPI Team.</t>
  </si>
  <si>
    <t>CLB -  feedback input RC network capacitor.</t>
  </si>
  <si>
    <t>iiSC won't be able to communicate with CLB through that corresponding pin.
Respective pin will be constantly LOW.
iiSC won't be  able to receive correct MECHANICAL_SWITCH_STATUS of CLB.</t>
  </si>
  <si>
    <t xml:space="preserve">If device is already in injection mode it will transit to monitoring mode.
Device will stay in monitoring mode as long as the issue persist. 
</t>
  </si>
  <si>
    <t>Feedback signal path will be broken.
A constant HIGH Signal will be received at RO pin.
iiSC will detect this as stuck open and auto closure ant the same time.</t>
  </si>
  <si>
    <t>SV104 - 14650</t>
  </si>
  <si>
    <t>SV104 - 14651</t>
  </si>
  <si>
    <t>SV104 - 14652</t>
  </si>
  <si>
    <t>SV104 - 14653</t>
  </si>
  <si>
    <t>SV104 - 14654</t>
  </si>
  <si>
    <t>Rx U107_1- Output side pull up resistor.</t>
  </si>
  <si>
    <t>Rx U138_1 - Active high enable pin resistor.</t>
  </si>
  <si>
    <t>Rx U138_1 Output side pull up resistor.</t>
  </si>
  <si>
    <t>Intermittent failure / incorrect Transmission</t>
  </si>
  <si>
    <t>Tx U108 will remain enabled.</t>
  </si>
  <si>
    <t>U8_1</t>
  </si>
  <si>
    <t>To transmit ON/OFF signal for pump1.</t>
  </si>
  <si>
    <t>U12_1
Channel 1</t>
  </si>
  <si>
    <t>U12_2
Channel 1</t>
  </si>
  <si>
    <t>U12_4
Channel 1</t>
  </si>
  <si>
    <t>U12_3
Channel 1</t>
  </si>
  <si>
    <t>U12_1
Channel 2</t>
  </si>
  <si>
    <t>U12_2
Channel 2</t>
  </si>
  <si>
    <t>U12_3
Channel 3</t>
  </si>
  <si>
    <t>U12_4
Channel 4</t>
  </si>
  <si>
    <t>U12_3
Channel 2</t>
  </si>
  <si>
    <t>U12_4
Channel 2</t>
  </si>
  <si>
    <t>U12_1
Channel 3</t>
  </si>
  <si>
    <t>U12_2
Channel 3</t>
  </si>
  <si>
    <t>U12_4
Channel 3</t>
  </si>
  <si>
    <t>U12_1
Channel 4</t>
  </si>
  <si>
    <t>U12_2
Channel 4</t>
  </si>
  <si>
    <t>U12_3
Channel 4</t>
  </si>
  <si>
    <t>To transmit PWM1 to iiGD 1.</t>
  </si>
  <si>
    <t>To transmit PWM1 to iiGD 2.</t>
  </si>
  <si>
    <t>To transmit PWM1 to iiGD 3.</t>
  </si>
  <si>
    <t>To transmit PWM1 to iiGD 4.</t>
  </si>
  <si>
    <t>To transmit PWM2 to iiGD 1.</t>
  </si>
  <si>
    <t>To transmit PWM2 to iiGD 2.</t>
  </si>
  <si>
    <t>To transmit PWM2 to iiGD 4.</t>
  </si>
  <si>
    <t>To transmit Gate reset to iiGD 1.</t>
  </si>
  <si>
    <t>To transmit Gate reset to iiGD 2.</t>
  </si>
  <si>
    <t>To transmit Gate reset to iiGD 3.</t>
  </si>
  <si>
    <t xml:space="preserve">To transmit Gate reset to iiGD 4. </t>
  </si>
  <si>
    <t>To transmit SPI CLK signals to iiGD 1.</t>
  </si>
  <si>
    <t>To transmit SPI CLK signals to iiGD 2.</t>
  </si>
  <si>
    <t>To transmit SPI CLK signals to iiGD 3.</t>
  </si>
  <si>
    <t>To transmit SPI CLK signals to iiGD 4.</t>
  </si>
  <si>
    <t>To transmit iiGD 1 SPI CS,  signal.</t>
  </si>
  <si>
    <t>U55_1
Channel 1</t>
  </si>
  <si>
    <t>U55_2
Channel 1</t>
  </si>
  <si>
    <t>To transmit iiGD 2 SPI CS,  signal.</t>
  </si>
  <si>
    <t>U55_3
Channel 1</t>
  </si>
  <si>
    <t>To transmit iiGD 3 SPI CS,  signal.</t>
  </si>
  <si>
    <t>U55_4
Channel 1</t>
  </si>
  <si>
    <t>To transmit iiGD 4 SPI CS,  signal.</t>
  </si>
  <si>
    <t>To transmit iiGD 1 SPI DOUT signal.</t>
  </si>
  <si>
    <t>To transmit iiGD 2 SPI DIN  signal.</t>
  </si>
  <si>
    <t>To transmit iiGD 3 ADC enable signal.</t>
  </si>
  <si>
    <t xml:space="preserve">U55_1
Channel 2 </t>
  </si>
  <si>
    <t xml:space="preserve">U55_2
Channel 2 </t>
  </si>
  <si>
    <t>To transmit iiGD 2 SPI DOUT signal.</t>
  </si>
  <si>
    <t xml:space="preserve">U55_3
Channel 2 </t>
  </si>
  <si>
    <t>To transmit iiGD 3 SPI DOUT signal.</t>
  </si>
  <si>
    <t xml:space="preserve">U55_4
Channel 2 </t>
  </si>
  <si>
    <t>To transmit iiGD 4 SPI DOUT signal.</t>
  </si>
  <si>
    <t>U55_1
Channel 3</t>
  </si>
  <si>
    <t>U55_2
Channel 3</t>
  </si>
  <si>
    <t>U55_3
Channel 3</t>
  </si>
  <si>
    <t>U55_4
Channel 4</t>
  </si>
  <si>
    <t>To transmit iiGD 1 SPI DIN  signal.</t>
  </si>
  <si>
    <t>To transmit iiGD 3 SPI DIN  signal.</t>
  </si>
  <si>
    <t>To transmit iiGD 4 SPI DIN  signal.</t>
  </si>
  <si>
    <t>U55_4
Channel 3</t>
  </si>
  <si>
    <t>U55_1
Channel 4</t>
  </si>
  <si>
    <t>U55_2
Channel 4</t>
  </si>
  <si>
    <t>U55_3
Channel 4</t>
  </si>
  <si>
    <t>To transmit iiGD 1 ADC enable signal.</t>
  </si>
  <si>
    <t>To transmit iiGD 2 ADC enable signal.</t>
  </si>
  <si>
    <t>To transmit iiGD 4 ADC enable signal.</t>
  </si>
  <si>
    <t>U127_2</t>
  </si>
  <si>
    <t>U127_1</t>
  </si>
  <si>
    <t>To receive gate fault signal of IGBT module1 from iiGD 1 board and convert it into single ended signal.</t>
  </si>
  <si>
    <t>To receive gate fault signal of IGBT module1 from iiGD 2 board and convert it into single ended signal.</t>
  </si>
  <si>
    <t>U127_4</t>
  </si>
  <si>
    <t>To receive gate fault signal of IGBT module1 from iiGD 4 board and convert it into single ended signal.</t>
  </si>
  <si>
    <t>U127_3</t>
  </si>
  <si>
    <t>To receive gate fault signal of IGBT module1 from iiGD 3 board and convert it into single ended signal.</t>
  </si>
  <si>
    <t>U129_1</t>
  </si>
  <si>
    <t>U129_2</t>
  </si>
  <si>
    <t>To receive gate fault signal of IGBT module2 from iiGD 1 board and convert it into single ended signal.</t>
  </si>
  <si>
    <t>To receive gate fault signal of IGBT module2 from iiGD 2 board and convert it into single ended signal.</t>
  </si>
  <si>
    <t>U129_3</t>
  </si>
  <si>
    <t>U129_4</t>
  </si>
  <si>
    <t>To receive gate fault signal of IGBT module2 from iiGD 3 board and convert it into single ended signal.</t>
  </si>
  <si>
    <t>To receive gate fault signal of IGBT module2 from iiGD 4 board and convert it into single ended signal.</t>
  </si>
  <si>
    <t>U132_1</t>
  </si>
  <si>
    <t>U132_2</t>
  </si>
  <si>
    <t>To receive PS fail signal of gate driver from iiGD 1 board and convert it into single ended signal.</t>
  </si>
  <si>
    <t>To receive PS fail signal of gate driver from iiGD  2 board and convert it into single ended signal.</t>
  </si>
  <si>
    <t>U132_3</t>
  </si>
  <si>
    <t>U132_4</t>
  </si>
  <si>
    <t>To receive PS fail signal of gate driver from iiGD  3 board and convert it into single ended signal.</t>
  </si>
  <si>
    <t>To receive PS fail signal of gate driver from iiGD  4 board and convert it into single ended signal.</t>
  </si>
  <si>
    <t>U133_1</t>
  </si>
  <si>
    <t>U133_2</t>
  </si>
  <si>
    <t>U133_3</t>
  </si>
  <si>
    <t>U133_4</t>
  </si>
  <si>
    <t>DC Link 1 &amp; 2 Imbalance.</t>
  </si>
  <si>
    <t>CLB Close Command will be generated by Firmware of iiSC board if DESAT fault occurs.</t>
  </si>
  <si>
    <t xml:space="preserve">System will keep working normally with reduced injection capability if DESAT fault occurs.
</t>
  </si>
  <si>
    <t>Constant LOW signal will transmitted on PWM signal line.
LOW signal will keep the IGBTS of the Upper side in OFF state.
PWM applied by the Firmware will not be applied to the IGBTs.
Improper PWM signal will cause Wall Imbalance.</t>
  </si>
  <si>
    <t>PWM applied by the Firmware will not be applied to the IGBTs.
Improper PWM signal will cause Wall Imbalance.</t>
  </si>
  <si>
    <t>Constant LOW signal will transmitted on PWM signal line.
LOW signal will keep the IGBTS of the Lower side in OFF state.
PWM applied by the Firmware will not be applied to the IGBTs.
Improper PWM signal will cause Wall Imbalance.</t>
  </si>
  <si>
    <r>
      <t xml:space="preserve">Incorrect signals will be sent to RESET pin of the GATE Driver.
It may cause DC link to increase due to diode charging and "DC link overvoltage" alarm/fault will be declared or cause an Imbalance between the Wall.
</t>
    </r>
    <r>
      <rPr>
        <strike/>
        <sz val="10"/>
        <rFont val="Arial"/>
        <family val="2"/>
      </rPr>
      <t xml:space="preserve">
iiSC can not communicate with iiGD.
iiSC can not switch to injection mode. 
</t>
    </r>
    <r>
      <rPr>
        <sz val="10"/>
        <rFont val="Arial"/>
        <family val="2"/>
      </rPr>
      <t xml:space="preserve">
</t>
    </r>
  </si>
  <si>
    <r>
      <t>Data Transmission will be corrupted and inaccurate values will be read by SPI Master i-e iiSC.</t>
    </r>
    <r>
      <rPr>
        <strike/>
        <sz val="10"/>
        <rFont val="Arial"/>
        <family val="2"/>
      </rPr>
      <t xml:space="preserve">
</t>
    </r>
    <r>
      <rPr>
        <sz val="10"/>
        <rFont val="Arial"/>
        <family val="2"/>
      </rPr>
      <t xml:space="preserve">This may cause "Over temperature" alarm to be declared.
</t>
    </r>
    <r>
      <rPr>
        <strike/>
        <sz val="10"/>
        <rFont val="Arial"/>
        <family val="2"/>
      </rPr>
      <t xml:space="preserve">
iiSC can not communicate with iiGD.
iiSC will not switch to injection mode. </t>
    </r>
  </si>
  <si>
    <t xml:space="preserve">iiGD board will not be able to carry out SPI communication
iiGD board will not be able to send NTC temperature data to iiSC.
ADC will be disabled permanently.
150°C will be read by firmware.
</t>
  </si>
  <si>
    <t>CS line will be constantly pulled LOW which will keep the IC SPI enable.
No immediate effect.</t>
  </si>
  <si>
    <t xml:space="preserve">iiGD board will not be able to carry out SPI communication properly.
150°C will be read by firmware which will trigger over temperature fault.
</t>
  </si>
  <si>
    <t>Device will keep working normally as long as the IGBTs temperatures are in the safe temperature range.</t>
  </si>
  <si>
    <t xml:space="preserve">System will keep working normally as the IGBTs temperatures are in the safe temperature range.
</t>
  </si>
  <si>
    <t>ADC_EN line will be constantly pulled LOW which will keep the ADC on iiGD enabled.
ADC on iiGD will keep working normally and will give accurate values.</t>
  </si>
  <si>
    <t>iiSC will not be able to sense IGBTs temperature accurately.
DIN will be permanently high and 150°C temperature of IGBTs will be read by iiSC which wil trigger "Over Temperature" fault.</t>
  </si>
  <si>
    <r>
      <t xml:space="preserve">Signal will always remain low. 
iiSC will not be able to send open command to CLB. 
</t>
    </r>
    <r>
      <rPr>
        <strike/>
        <sz val="10"/>
        <rFont val="Arial"/>
        <family val="2"/>
      </rPr>
      <t xml:space="preserve">
CLB will remain open.
</t>
    </r>
  </si>
  <si>
    <t>No immediate effect.
Device will keep working normally until the CLB open command is generated.</t>
  </si>
  <si>
    <t>Tx - RS485 transmitter IC for CLB control.</t>
  </si>
  <si>
    <t>Tx - RS485 transmitter IC for CLB Heartbeat.</t>
  </si>
  <si>
    <t>Signal will always remain high. 
iiSC will not be able to send close command to CLB. 
When firmware will generate close command, it will declare CLB Stuck open.</t>
  </si>
  <si>
    <t>No immediate effect.
Device will keep working normally until the CLB close command is generated.
If device is already in injection mode it will transit to monitoring mode.</t>
  </si>
  <si>
    <t>Device will keep working normally until the CLB close command is generated 
If device is already in injection mode it will transit to monitoring mode.</t>
  </si>
  <si>
    <t>Signal will always remain low. 
CLB board will detect iiSC as unhealthy.
Two Conditions may occur
CLB board will check the DC-Link 
1)if DC link is OV then it will Close the CLB.
2)if no DC link OV then it will open the CLB.</t>
  </si>
  <si>
    <t>Signal will always remain high. 
CLB board will detect iiSC as unhealthy.
Two Conditions may occur
CLB board will check the DC-Link 
1)if DC link is OV then it will Close the CLB.
2)if no DC link OV then it will open the CLB.</t>
  </si>
  <si>
    <t>iiSC will fail to receive 10us pulses from CLB board and will apply CLOSE command to the CLB.
This will bypass this convertor.</t>
  </si>
  <si>
    <t>Wrong signal or distortion will cause signal corruption.
iiSC will fail to receive 10us pulses from CLB board and will apply CLOSE command to the CLB.
This will bypass this convertor.</t>
  </si>
  <si>
    <t xml:space="preserve">Affected MVAr will not be able to close CLB when commanded.
If device is already in injection mode it will transit to monitoring mode.
Device will stay in monitoring mode as long as the issue persist. </t>
  </si>
  <si>
    <t>False status of the CLB board may be reported.
If iiSC tries / commands CLB to open, the Firmware may declare CLB stuck open.</t>
  </si>
  <si>
    <t>Affected MVAr will not be able to close CLB when commanded.
Incase of a fault on iiSC, the iiDCE will trigger main bypass</t>
  </si>
  <si>
    <t>Feedback from pump1.</t>
  </si>
  <si>
    <t>Pump 1 may switch ON or OFF falsely.</t>
  </si>
  <si>
    <t>Pump 2 may switch ON or OFF falsely.</t>
  </si>
  <si>
    <t>Feedback from pump2.</t>
  </si>
  <si>
    <t>iiSC won't be able to send PWM to pump1.
Pump 1 will stop working.
Pumps redundancy will be reduced.</t>
  </si>
  <si>
    <t>iiSC won't be able to send PWM to pump1.
Pump 1 will stop working.
Pumps redundancy will be reduced.</t>
  </si>
  <si>
    <t>iiSC may send incorrect PWM to pump1.
Pump 1 will stop / continue  working.</t>
  </si>
  <si>
    <t>iiSC won't be able to send PWM to pump2.
Pump 2 will stop working.
Pumps redundancy will be reduced.</t>
  </si>
  <si>
    <t>iiSC won't be able to send PWM to pump2.
Pump 2 will stop working.
Pumps redundancy will be reduced.</t>
  </si>
  <si>
    <t>iiSC may send incorrect PWM to pump2.
Pump 2 will stop / continue  working.</t>
  </si>
  <si>
    <t>Accurate feedback from pump1 won't be available.</t>
  </si>
  <si>
    <t>Fan 1 may switch ON or OFF falsely.</t>
  </si>
  <si>
    <t xml:space="preserve">Fan2 will remain always OFF and won't be able to switch ON.
Fan redundancy will be reduced.
</t>
  </si>
  <si>
    <t>Fan 2 may switch ON or OFF falsely.</t>
  </si>
  <si>
    <t>iiSC won't be able to send PWM to fan1.
Fan 1 will stop working.
Fans redundancy will be reduced.</t>
  </si>
  <si>
    <t>iiSC may send incorrect PWM to fan1.
Fan 1 will stop / continue  working unexpectedly.</t>
  </si>
  <si>
    <t>iiSC won't be able to send PWM to fan2.
Fan 2 will stop working.
Fans redundancy will be reduced.</t>
  </si>
  <si>
    <t>iiSC may send incorrect PWM to fan2.
Fan 2 will stop / continue  working unexpectedly.</t>
  </si>
  <si>
    <t>Accurate feedback from fan1 won't be available.</t>
  </si>
  <si>
    <t xml:space="preserve">Inaccurate signal will be transmitted.
</t>
  </si>
  <si>
    <t>Constant HIGH signal will transmitted on PWM signal line.
HIGH signal will keep the IGBTS of the Upper side in ON state except when the shoot through protection circuit will switch signal OFF.
PWM applied by the Firmware will not be applied to the IGBTs.
Improper PWM signal will cause Wall Imbalance.</t>
  </si>
  <si>
    <t>Degradation of components.
Bad/refurbished/ counterfeit parts can cause this issue.</t>
  </si>
  <si>
    <t>Constant HIGH signal will transmitted on PWM signal line.
HIGH signal will keep the IGBTS of the Lower side in ON state except when the shoot through protection circuit will switch signal OFF.
PWM applied by the Firmware will not be applied to the IGBTs.
Improper PWM signal will cause Wall Imbalance.</t>
  </si>
  <si>
    <t>Device will keep working normally until DESAT fault occurs.
If DESAT fault occurs, Device will not be able to RESET affected MVAr. 
Affected MVAr will be bypassed by using CLB as long as the issue persist.
Device will keep working normally with reduced injection capability.</t>
  </si>
  <si>
    <t>SPI errors should be added.
There is no indication / action if the SPI protocol fails in communicating.
Currently if SPI CLK fails the Firmware Ceils the Value to 150 Deg C and in case of Harness Break, the firmware floors the value.</t>
  </si>
  <si>
    <t>Incorrect Temperature values will be read by firmware which may trigger over temperature fault.</t>
  </si>
  <si>
    <t>iiGD board will not be able to carry out SPI communication properly.
Incorrect Temperature values will be read by firmware which may trigger over temperature fault.</t>
  </si>
  <si>
    <t>iiGD board will not be able to enable ADC IC.
Incorrect Temperature values will be read by firmware which may trigger over temperature fault.</t>
  </si>
  <si>
    <t>iiSC will not be able to sense IGBTs temperature accurately.
iiSC can not communicate with iiGD properly.
Incorrect Temperature values will be read by firmware which may trigger "Over Temperature" fault.</t>
  </si>
  <si>
    <t>Signal will be distorted. 
iiSC will send incorrect command signal to open  CLB and therefore the CLB could not be opened.</t>
  </si>
  <si>
    <t>Signal will be distorted. 
iiSC will send incorrect command signal to close  CLB and therefore the CLB could not be closed.</t>
  </si>
  <si>
    <t>Wrong value or distortion in the signal may occur.</t>
  </si>
  <si>
    <t xml:space="preserve">iiSC won't be able to read correct status of mechanical switch of CLB.
iiSC may read CLB switch as open/closed when actually it is not in that state. </t>
  </si>
  <si>
    <r>
      <t xml:space="preserve">Constant HIGH signal will be send to RESET pin of the GATE Driver.
If DESAT fault is detected iiSC will not be able to reset DESAT fault.
</t>
    </r>
    <r>
      <rPr>
        <strike/>
        <sz val="10"/>
        <rFont val="Arial"/>
        <family val="2"/>
      </rPr>
      <t xml:space="preserve">iiSC can not communicate with iiGD.
iiSC will not switch to injection mode. </t>
    </r>
  </si>
  <si>
    <t>Improving the component procuring process. 
Choosing components with enough FIT rate to fulfil the product life requirements.</t>
  </si>
  <si>
    <t xml:space="preserve">Device will stay in monitoring mode.
Choosing components with enough FIT rate to fulfil the product life requirements.
</t>
  </si>
  <si>
    <t>Output pins of voltage translator will remain low.
LOW signal will keep the IGBTS of the respective side and respectiive Gate driver in OFF state.
PWM applied by the Firmware will not be applied to the IGBTs.
Improper PWM signal will cause Wall Imbalance.</t>
  </si>
  <si>
    <t>Signal line will be shorted to ground.
LOW signal will keep the IGBTS of the respective side and respectiive Gate driver in OFF state.
PWM applied by the Firmware will not be applied to the IGBTs.
Improper PWM signal will cause Wall Imbalance.</t>
  </si>
  <si>
    <t>Alert Code</t>
  </si>
  <si>
    <t>Alert Message</t>
  </si>
  <si>
    <t>SV104-14677</t>
  </si>
  <si>
    <t>SV104-14678</t>
  </si>
  <si>
    <t>SV104-14679</t>
  </si>
  <si>
    <t>SV104-14680</t>
  </si>
  <si>
    <t>SV104-14681</t>
  </si>
  <si>
    <t>SV104-14682</t>
  </si>
  <si>
    <t>SV104-14683</t>
  </si>
  <si>
    <t>SV104-14684</t>
  </si>
  <si>
    <t>SV104-14685</t>
  </si>
  <si>
    <t>SV104-14686</t>
  </si>
  <si>
    <t>SV104-14687</t>
  </si>
  <si>
    <t>SV104-14688</t>
  </si>
  <si>
    <t>SV104-14689</t>
  </si>
  <si>
    <t>SV104-14690</t>
  </si>
  <si>
    <t>SV104-14691</t>
  </si>
  <si>
    <t>SV104-14692</t>
  </si>
  <si>
    <t>SV104-14693</t>
  </si>
  <si>
    <t>SV104-14694</t>
  </si>
  <si>
    <t>SV104-14695</t>
  </si>
  <si>
    <t>SV104-14696</t>
  </si>
  <si>
    <t>SV104-14697</t>
  </si>
  <si>
    <t>SV104-14698</t>
  </si>
  <si>
    <t>SV104-14699</t>
  </si>
  <si>
    <t>SV104-14700</t>
  </si>
  <si>
    <t>SV104-14701</t>
  </si>
  <si>
    <t>SV104-14702</t>
  </si>
  <si>
    <t>SV104-14703</t>
  </si>
  <si>
    <t>SV104-14704</t>
  </si>
  <si>
    <t>SV104-14705</t>
  </si>
  <si>
    <t>SV104-14706</t>
  </si>
  <si>
    <t>SV104-14707</t>
  </si>
  <si>
    <t>SV104-14708</t>
  </si>
  <si>
    <t>SV104-14709</t>
  </si>
  <si>
    <t>SV104-14710</t>
  </si>
  <si>
    <t>SV104-14711</t>
  </si>
  <si>
    <t>SV104-14712</t>
  </si>
  <si>
    <t>SV104-14713</t>
  </si>
  <si>
    <t>SV104-14714</t>
  </si>
  <si>
    <t>SV104-14715</t>
  </si>
  <si>
    <t>SV104-14716</t>
  </si>
  <si>
    <t>SV104-14717</t>
  </si>
  <si>
    <t>SV104-14718</t>
  </si>
  <si>
    <t>SV104-14719</t>
  </si>
  <si>
    <t>SV104-14720</t>
  </si>
  <si>
    <t>SV104-14721</t>
  </si>
  <si>
    <t>SV104-14722</t>
  </si>
  <si>
    <t>SV104-14723</t>
  </si>
  <si>
    <t>SV104-14724</t>
  </si>
  <si>
    <t>SV104-14725</t>
  </si>
  <si>
    <t>SV104-14726</t>
  </si>
  <si>
    <t>SV104-14727</t>
  </si>
  <si>
    <t>SV104-14728</t>
  </si>
  <si>
    <t>SV104-14729</t>
  </si>
  <si>
    <t>SV104-14730</t>
  </si>
  <si>
    <t>SV104-14731</t>
  </si>
  <si>
    <t>SV104-14732</t>
  </si>
  <si>
    <t>SV104-14733</t>
  </si>
  <si>
    <t>SV104-14734</t>
  </si>
  <si>
    <t>SV104-14735</t>
  </si>
  <si>
    <t>SV104-14736</t>
  </si>
  <si>
    <t>SV104-14737</t>
  </si>
  <si>
    <t>SV104-14738</t>
  </si>
  <si>
    <t>SV104-14739</t>
  </si>
  <si>
    <t>SV104-14740</t>
  </si>
  <si>
    <t>SV104-14741</t>
  </si>
  <si>
    <t>SV104-14742</t>
  </si>
  <si>
    <t>SV104-14743</t>
  </si>
  <si>
    <t>SV104-14744</t>
  </si>
  <si>
    <t>SV104-14757</t>
  </si>
  <si>
    <t>SV104-14758</t>
  </si>
  <si>
    <t>SV104-14759</t>
  </si>
  <si>
    <t>SV104-14760</t>
  </si>
  <si>
    <t>SV104-14761</t>
  </si>
  <si>
    <t>SV104-14762</t>
  </si>
  <si>
    <t>SV104-14763</t>
  </si>
  <si>
    <t>SV104-14764</t>
  </si>
  <si>
    <t>SV104-14765</t>
  </si>
  <si>
    <t>SV104-14766</t>
  </si>
  <si>
    <t>SV104-14767</t>
  </si>
  <si>
    <t>SV104-14768</t>
  </si>
  <si>
    <t>SV104-14769</t>
  </si>
  <si>
    <t>SV104-14770</t>
  </si>
  <si>
    <t>SV104-14771</t>
  </si>
  <si>
    <t>SV104-14772</t>
  </si>
  <si>
    <t>SV104-14773</t>
  </si>
  <si>
    <t>SV104-14774</t>
  </si>
  <si>
    <t>SV104-14775</t>
  </si>
  <si>
    <t>SV104-14776</t>
  </si>
  <si>
    <t>SV104-14777</t>
  </si>
  <si>
    <t>SV104-14778</t>
  </si>
  <si>
    <t>SV104-14779</t>
  </si>
  <si>
    <t>SV104-14780</t>
  </si>
  <si>
    <t>SV104-14781</t>
  </si>
  <si>
    <t>SV104-14782</t>
  </si>
  <si>
    <t>SV104-14783</t>
  </si>
  <si>
    <t>SV104-14784</t>
  </si>
  <si>
    <t>SV104-14785</t>
  </si>
  <si>
    <t>SV104-14786</t>
  </si>
  <si>
    <t>SV104-14787</t>
  </si>
  <si>
    <t>SV104-14788</t>
  </si>
  <si>
    <t>SV104-14789</t>
  </si>
  <si>
    <t>SV104-14790</t>
  </si>
  <si>
    <t>SV104-14791</t>
  </si>
  <si>
    <t>SV104-14792</t>
  </si>
  <si>
    <t>SV104-14793</t>
  </si>
  <si>
    <t>SV104-14794</t>
  </si>
  <si>
    <t>SV104-14795</t>
  </si>
  <si>
    <t>SV104-14796</t>
  </si>
  <si>
    <t>SV104-14797</t>
  </si>
  <si>
    <t>SV104-14798</t>
  </si>
  <si>
    <t>SV104-14799</t>
  </si>
  <si>
    <t>SV104-14800</t>
  </si>
  <si>
    <t>SV104-14801</t>
  </si>
  <si>
    <t>SV104-14802</t>
  </si>
  <si>
    <t>SV104-14803</t>
  </si>
  <si>
    <t>SV104-14804</t>
  </si>
  <si>
    <t>SV104-14805</t>
  </si>
  <si>
    <t>SV104-14806</t>
  </si>
  <si>
    <t>SV104-14807</t>
  </si>
  <si>
    <t>SV104-14808</t>
  </si>
  <si>
    <t>SV104-14809</t>
  </si>
  <si>
    <t>SV104-14810</t>
  </si>
  <si>
    <t>SV104-14811</t>
  </si>
  <si>
    <t>SV104-14812</t>
  </si>
  <si>
    <t>SV104-14813</t>
  </si>
  <si>
    <t>SV104-14814</t>
  </si>
  <si>
    <t>SV104-14815</t>
  </si>
  <si>
    <t>SV104-14816</t>
  </si>
  <si>
    <t>SV104-14817</t>
  </si>
  <si>
    <t>SV104-14818</t>
  </si>
  <si>
    <t>SV104-14819</t>
  </si>
  <si>
    <t>SV104-14820</t>
  </si>
  <si>
    <t>SV104-14821</t>
  </si>
  <si>
    <t>SV104-14822</t>
  </si>
  <si>
    <t>SV104-14823</t>
  </si>
  <si>
    <t>SV104-14824</t>
  </si>
  <si>
    <t>SV104-14825</t>
  </si>
  <si>
    <t>SV104-14826</t>
  </si>
  <si>
    <t>SV104-14827</t>
  </si>
  <si>
    <t>SV104-14828</t>
  </si>
  <si>
    <t>SV104-14829</t>
  </si>
  <si>
    <t>SV104-14830</t>
  </si>
  <si>
    <t>SV104-14831</t>
  </si>
  <si>
    <t>SV104-14832</t>
  </si>
  <si>
    <t>SV104-14833</t>
  </si>
  <si>
    <t>SV104-14834</t>
  </si>
  <si>
    <t>SV104-14835</t>
  </si>
  <si>
    <t>SV104-14836</t>
  </si>
  <si>
    <t>SV104-14837</t>
  </si>
  <si>
    <t>SV104-14838</t>
  </si>
  <si>
    <t>SV104-14839</t>
  </si>
  <si>
    <t>SV104-14840</t>
  </si>
  <si>
    <t>SV104-14841</t>
  </si>
  <si>
    <t>SV104-14842</t>
  </si>
  <si>
    <t>SV104-14843</t>
  </si>
  <si>
    <t>SV104-14844</t>
  </si>
  <si>
    <t>SV104-14845</t>
  </si>
  <si>
    <t>SV104-14846</t>
  </si>
  <si>
    <t>SV104-14847</t>
  </si>
  <si>
    <t>Output pins of voltage translator will remain high.
Constant HIGH sate will be sent for PWM to the corresponding Gate Driver.
HIGH signal will keep the IGBTS of the respective side &amp; respective Gate Driver in ON state except when the shoot through protection circuit will switch signal OFF.
PWM applied by the Firmware will not be applied to the IGBTs.
Improper PWM signal will cause DC_Link Imbalance.
Affected iiSC will fail to carry out injection.</t>
  </si>
  <si>
    <t>iiSC will fail to receive 10 ms pulses from CLB board and will apply CLOSE command to the CLB.
This will bypass this convertor.</t>
  </si>
  <si>
    <t>Degradation of components.
Bad/refurbished/ counterfeit parts can cause this issue.
Bad batch of components.</t>
  </si>
  <si>
    <t xml:space="preserve">Shoot through detector circuit will be activated which will cause corresponding IGTBs to switch to off state when both the PWMs are high.
Choosing components with enough FIT rate to fulfil the product life requirements.
</t>
  </si>
  <si>
    <t>Device will keep working normally until DESAT fault occurs.
If DESAT fault occurs, Device will not be able to RESET affected MVAr.
Gate driver IC can automatically reset after power cycle to iiGD PCBAs.
Affected MVAr will be bypassed by using CLB as long as the issue persist.
Device will keep working normally with reduced injection capability.</t>
  </si>
  <si>
    <t>iiGD board will not be able to carry out SPI communication properly.
-86°C will be read by firmware.</t>
  </si>
  <si>
    <r>
      <t xml:space="preserve">IC fails in such a way that </t>
    </r>
    <r>
      <rPr>
        <strike/>
        <sz val="10"/>
        <rFont val="Arial"/>
        <family val="2"/>
      </rPr>
      <t>all</t>
    </r>
    <r>
      <rPr>
        <sz val="10"/>
        <rFont val="Arial"/>
        <family val="2"/>
      </rPr>
      <t xml:space="preserve"> output remains high.</t>
    </r>
  </si>
  <si>
    <r>
      <t xml:space="preserve">IC fails in such a way that </t>
    </r>
    <r>
      <rPr>
        <strike/>
        <sz val="10"/>
        <rFont val="Arial"/>
        <family val="2"/>
      </rPr>
      <t>all</t>
    </r>
    <r>
      <rPr>
        <sz val="10"/>
        <rFont val="Arial"/>
        <family val="2"/>
      </rPr>
      <t xml:space="preserve"> output remains low.</t>
    </r>
  </si>
  <si>
    <t>Not in use</t>
  </si>
  <si>
    <t xml:space="preserve">No effect.
Channel Not in use.
</t>
  </si>
  <si>
    <t xml:space="preserve">iiSC may sense Gate Power Suuply fault and apply fault routine.
iiSC cannot switch to injection mode.
</t>
  </si>
  <si>
    <t>System will keep working normally with reduced injection capability.</t>
  </si>
  <si>
    <t>Degradation of components.
Bad / refurbished / counterfeit parts can cause this issue.</t>
  </si>
  <si>
    <t xml:space="preserve">iiSC may sense Gate Power Suuply fault and apply fault routine.
iiSC cannot switch to injection mode.
</t>
  </si>
  <si>
    <t>iiSC will read -86 C IGBT temperature.</t>
  </si>
  <si>
    <t>There should ba trigger about invalaid IGBT temparature in Firmware.</t>
  </si>
  <si>
    <t>CLB mechanical switch status as HIGH.</t>
  </si>
  <si>
    <t>CLB mechanical switch status as LOW.</t>
  </si>
  <si>
    <t xml:space="preserve">iiSC will receive a HIGH signal
Signals will not be available for Controlling CLB. 
iiSC will not be able to Control \ monitor CLB.
iiSC will detect HIGH signal at CLB_Health signal and consider Power Failure of CLB Board. 
</t>
  </si>
  <si>
    <t>"CLB Stuck Open" Alarm will be detected.</t>
  </si>
  <si>
    <t>iiSC won't be able to receive correct feedback.
iiSC will consider power supply failure of CLB.</t>
  </si>
  <si>
    <t>No immediate effect.
Device will keep working normally.
This failure will be rehistered in iiDCE.
Incase of a fault on iiSC, the iiDCE will trigger main bypass</t>
  </si>
  <si>
    <t>No immediate effect.
Since there is no check on Mechanical switch status device will keep working normally.</t>
  </si>
  <si>
    <r>
      <t xml:space="preserve">UPSB Power is not good.
</t>
    </r>
    <r>
      <rPr>
        <sz val="10"/>
        <color rgb="FFFF0000"/>
        <rFont val="Arial"/>
        <family val="2"/>
      </rPr>
      <t xml:space="preserve">Not implemented
</t>
    </r>
  </si>
  <si>
    <r>
      <t xml:space="preserve">UPSB Power is good.
</t>
    </r>
    <r>
      <rPr>
        <sz val="10"/>
        <color rgb="FFFF0000"/>
        <rFont val="Arial"/>
        <family val="2"/>
      </rPr>
      <t xml:space="preserve">Not implemented
</t>
    </r>
  </si>
  <si>
    <t>Fan1 will remain always ON and won't be able to switch OFF.</t>
  </si>
  <si>
    <t>Fan1 will remain always OFF.
Fan redundancy will be reduced.</t>
  </si>
  <si>
    <t>Feedback from fan1.</t>
  </si>
  <si>
    <t xml:space="preserve">Fan2 will remain always ON.
</t>
  </si>
  <si>
    <t xml:space="preserve">iiSC won't be able to read correct status of mechanical switch of CLB.
iiSC will constantly read CLB switch as closed. 
</t>
  </si>
  <si>
    <t xml:space="preserve">iiSC won't be able to read correct status of mechanical switch of CLB.
iiSC will constantly read CLB switch as open. 
</t>
  </si>
  <si>
    <t xml:space="preserve">iiSC won't be able to receive correct feedback.
iiSC will consider power supply of CLB as good.
iiSC will consider cap charge below Open threshold and will declare "CLB Stuck Open" alarm.
If iiSC tries / commands CLB to close, the Firmware will execute full bypass.
</t>
  </si>
  <si>
    <t>CLB mechanical switch status feedback and CLB Card Health feedback.
CLB Stuck open alarm.</t>
  </si>
  <si>
    <t>Device will remain in monitoring state and will be unable to move to injection mode.</t>
  </si>
  <si>
    <t xml:space="preserve">   Updated the FMECA based on the feedback received from the Smartwires team for improvement (intermittent failure) in RS-485 sections by PS19 QPI Team.</t>
  </si>
  <si>
    <t>Enable voltage divider network high side resistor.</t>
  </si>
  <si>
    <t>The ground path of high side MOSFET will be open. 
The upper and lower MOSFET will not switch.
No 14.7_iiGD power available for iiGD.
All iiGD boards will switch to OFF state.</t>
  </si>
  <si>
    <t xml:space="preserve">OP-AMP would no longer act as comparator.
Output will be saturated.
False MVAr overcurrent events may be triggered through hardware protection.
</t>
  </si>
  <si>
    <r>
      <t xml:space="preserve">Affected IGBT of respective MVAr will remain in On state.
In case of shoot through event the iiGD board protection circuitry will stop shoot through event to reach IGBTs.
This will cause irregular PWM pattern and will cause GATE Fault.
</t>
    </r>
    <r>
      <rPr>
        <strike/>
        <sz val="10"/>
        <rFont val="Arial"/>
        <family val="2"/>
      </rPr>
      <t>If both IGBTs of same leg are on, capacitor bank will get short.
Safe state could not be implemented correctly
IGBT might get damaged.</t>
    </r>
  </si>
  <si>
    <t xml:space="preserve">Incorrect signals will be sent to RESET pin of the GATE Driver.
It may cause DC link to increase due to diode charging and "DC link overvoltage" alarm/fault will be declared or cause an Imbalance between the Wall.
</t>
  </si>
  <si>
    <t xml:space="preserve">Constant LOW signal will be send to RESET pin of the GATE Driver.
Continuous RESET signal at Gate Driver will cause  DC link to increase due to diode charging and "DC link overvoltage" alarm/fault will be declared.
</t>
  </si>
  <si>
    <t>DC Link 1 Over voltage
/
DC Link Imbalance.</t>
  </si>
  <si>
    <t>C_P5 V rail will be shorted to ground. 
P5V rail will be shorted to ground. 
All sections powered by it will shut down.
iiSC will shut down.</t>
  </si>
  <si>
    <t xml:space="preserve">-5 V rail will  be available all the time. 
Disabling control of -5V will be lost.
</t>
  </si>
  <si>
    <t>Difference between current sensing of this MVAr with respect to other MVARs.</t>
  </si>
  <si>
    <t>Constant LOW signal will be send to RESET pin of the GATE Driver.
Continuous RESET signal at Gate Driver will cause  DC link to increase due to diode charging and "DC link overvoltage" alarm/fault will be declared.</t>
  </si>
  <si>
    <t>Constant HIGH signal will be send to RESET pin of the GATE Driver.
If DESAT fault is detected iiSC will not be able to reset DESAT fault.
Additionally MVAr will remain in OFF state that will keep charging the cap bank and eventually "DC link overvoltage" alarm/fault will be declared.</t>
  </si>
  <si>
    <t>To be used during ATM</t>
  </si>
  <si>
    <t xml:space="preserve">Choosing components with enough FIT rate to fulfill the product life requirements.
Console is only required during factory </t>
  </si>
  <si>
    <t>RS232 communication will not be possible _x000D_
_x000D_
iiSC will not be able to communicate through RS232.
Some of the features can not be used during factory</t>
  </si>
  <si>
    <t>Loss of communication between iiDCE and iiSC.</t>
  </si>
  <si>
    <t>3.3 V will be pushed at 1.25 V rail.
Internal xADC could get damaged.
Damage to SoC IO banks may also occur.
No effect on Firmware since it is not using values from internal ADC.</t>
  </si>
  <si>
    <t xml:space="preserve">High signal will send down the circuit which will cause Q4 to switch OFF C_P5V will be disabled.
RS485 communication with iiGD board will be disabled. </t>
  </si>
  <si>
    <t>GATE Fault / iiGD Power Supply Fault.</t>
  </si>
  <si>
    <t>During factory testing console can not be accessed.</t>
  </si>
  <si>
    <t>Functional testing.</t>
  </si>
  <si>
    <t xml:space="preserve">To communicate with Liquid cooling System wia UPSB board. </t>
  </si>
  <si>
    <t>ATM</t>
  </si>
  <si>
    <t>Injection Over Voltage.</t>
  </si>
  <si>
    <t>iiGD Over Temperature.</t>
  </si>
  <si>
    <t>DC Link 1 or 2 "Over voltage".</t>
  </si>
  <si>
    <t>CLB mechanical switch status: Intermitent HIGH / LOW.</t>
  </si>
  <si>
    <t xml:space="preserve">1.5 V rail will not be available. 
One of the power rail will not be available to SOC.
SoC will shut down.
All iiGD boards associated with the respective MVAr will switch to safe state.
</t>
  </si>
  <si>
    <t xml:space="preserve">Feedback path to the VSENSE pin of the IC will be broken.
1.5 V rail will not be available. 
SoC will shut down.
All iiGD boards associated with the respective MVAr will switch to safe state.
</t>
  </si>
  <si>
    <t>All of the output voltage will be applied to the VSENSE pin of the IC.
High Current may damage the IC.
1.5 V rail will not be available.
SoC will shut down.</t>
  </si>
  <si>
    <t xml:space="preserve">No voltage will be applied to the VSENSE pin.
1.5 V rail will not be available
SoC will shut down.
All iiGD boards associated with the respective MVAr will switch to safe state.
</t>
  </si>
  <si>
    <t xml:space="preserve">VSENSE pin of the IC will be constantly on LOW state. 
1.5 V rail will not be available.
SoC will shut down.
All iiGD boards associated with the respective MVAr will switch to safe state.
</t>
  </si>
  <si>
    <t>iiSC can not detect gate fault.
GATE fault is active low. This fault will block the actual gate fault as well.
GATE fault protection will be reduced.</t>
  </si>
  <si>
    <t xml:space="preserve">iiSC may sense GATE fault and apply fault routine.
iiSC cannot switch to injection mode.
</t>
  </si>
  <si>
    <t>iiSC can not detect gate fault.
GATE fault protection will be reduced.</t>
  </si>
  <si>
    <t>GATE fault Feedback pin will be floating</t>
  </si>
  <si>
    <t>GATE fault / iiGD Power Supply Fault.</t>
  </si>
  <si>
    <t>SoC Good signal could not be pass to the OR gate IC.
No immediate effect.
GATE fault based protection will continue to work.</t>
  </si>
  <si>
    <t>GATE fault.</t>
  </si>
  <si>
    <t>GATE 1 fault.</t>
  </si>
  <si>
    <t>GATE 2 fault.</t>
  </si>
  <si>
    <t>iiGD Power Supply Fault.</t>
  </si>
  <si>
    <t>Functional Testing. Requirement</t>
  </si>
  <si>
    <t xml:space="preserve">Functional Testing. </t>
  </si>
  <si>
    <t>No effect on the communication.</t>
  </si>
  <si>
    <t>Link Status: Unhealthy.</t>
  </si>
  <si>
    <t>R517</t>
  </si>
  <si>
    <t>R518</t>
  </si>
  <si>
    <t xml:space="preserve">   Updated the FMECA based on the feedback received from Hardware team for improvement by PS19 QPI Team.</t>
  </si>
  <si>
    <t>Output pins of voltage translator will remain high.
Constant HIGH sate will be sent to respective iiGD for ADC_ENABLE signal.
ADC will remain disabled due to this HIGH state signal.
150°C will be read by firmware which will trigger over temperature fault.</t>
  </si>
  <si>
    <t>Output pins of voltage translator will remain high.
Constant HIGH sate will be sent for SPI Communication signals for NTC Temperature.
iiSC will fail to detect IGBT temperatures.
150°C will be read by firmware which will trigger over temperature fault.</t>
  </si>
  <si>
    <t>Output pins of voltage translator will remain LOW.
Constant LOW sate will be sent for SPI Communication signals for NTC Temperature.
iiSC will fail to detect IGBT temperatures.
-86°C will be read by firmware which will trigger over temperature fault.</t>
  </si>
  <si>
    <t>Constant HIGH signal will be send to RESET pin of the GATE Driver.
If DESAT fault is detected iiSC will not be able to reset DESAT fault.
Gate reset command from SoC will be unable to reset the GATE fault of that Gate driver IC.</t>
  </si>
  <si>
    <t>Incorrect signals will be sent to RESET pin of the GATE Driver.
It may cause DC link to increase due to diode charging and "DC link overvoltage" alarm/fault will be declared or cause an Imbalance between the Wall.</t>
  </si>
  <si>
    <t>GATE Fault.</t>
  </si>
  <si>
    <t>No Heartbeat from CLB.</t>
  </si>
  <si>
    <t>Signal will always remain low. 
iiSC will not be able to send close command to CLB. 
When firmware will generate close command, it will declare CLB Stuck open.</t>
  </si>
  <si>
    <t>Telemetry</t>
  </si>
  <si>
    <t>Conditions
1. CLB mechanical switch status as low.
2. CLB mechanical switch status as HIGH.</t>
  </si>
  <si>
    <t>Signal will be distorted and wrong triggering may occur causing the CLB to open/close based on DC link.
1)if DC link is OV then it will Close the CLB.
2)if no DC link OV then it will open the CLB.</t>
  </si>
  <si>
    <t>CLB mechanical switch status.</t>
  </si>
  <si>
    <t>PWM shoot through will be detected as system go in to injection.
Improper implementaion of safe state.</t>
  </si>
  <si>
    <t>To connect GATE fault signal to OR gate IC.</t>
  </si>
  <si>
    <t xml:space="preserve">To perform logical AND  operation.
</t>
  </si>
  <si>
    <t xml:space="preserve">One of the two IC fails in such a way that output is constantly HIGH.
</t>
  </si>
  <si>
    <t>Dead time activation Multivibrator IC.</t>
  </si>
  <si>
    <r>
      <t>Constant HIGH state at the output will cause the Firmware to detect "Shoot Through" event.
Firmware will declare Fault.</t>
    </r>
    <r>
      <rPr>
        <strike/>
        <sz val="10"/>
        <rFont val="Arial"/>
        <family val="2"/>
      </rPr>
      <t xml:space="preserve">
Affected IGBT of respective MVAr will remain in On state.
If both IGBTs of same leg are on, capacitor bank will get short.
IGBT might get damaged too.</t>
    </r>
  </si>
  <si>
    <t xml:space="preserve">Affected MVAr will latch to PWM and safe state will not be selectable when triggered by "DC LINK OV" or "SoC GOOD" signal.
</t>
  </si>
  <si>
    <t>Affected MVAr will latch to safe state and PWM will not be transferred to IGBTs.
This iiSC will fail to Inject.</t>
  </si>
  <si>
    <r>
      <t xml:space="preserve">Constant HIGH state at the output will cause the Firmware to detect "Shoot Through" event.
Firmware will declare Fault.
</t>
    </r>
    <r>
      <rPr>
        <strike/>
        <sz val="10"/>
        <rFont val="Arial"/>
        <family val="2"/>
      </rPr>
      <t xml:space="preserve">
Affected IGBT of respective MVAr will remain in On state.
If both IGBTs of same leg are on, capacitor bank will get short.
IGBT might get damaged too.
</t>
    </r>
  </si>
  <si>
    <t>PWM signal path to the respective IGBT will be broken.
Corresponding IGBT could not be operated.
Improper PWM transmission will cause fault.</t>
  </si>
  <si>
    <t xml:space="preserve">To perform logical NAND operation.
</t>
  </si>
  <si>
    <r>
      <t xml:space="preserve">Protection will be reduced.
Affected board MVAr will not detect shoot through state.
</t>
    </r>
    <r>
      <rPr>
        <strike/>
        <sz val="10"/>
        <rFont val="Arial"/>
        <family val="2"/>
      </rPr>
      <t xml:space="preserve">If both IGBTs of same leg are on, capacitor bank will get short.
IGBT might get damaged too.
</t>
    </r>
  </si>
  <si>
    <t xml:space="preserve">Constant LOW state at the output will cause the Firmware to detect "Shoot Through" event.
Firmware will declare Fault
.
Injection could not be done.
</t>
  </si>
  <si>
    <t>Affected MVAr will not detect "Shoot Through Event" on respective signal.
Shoot through protection circuit of iiSC will protect system to send "Shoot Through" event.
If "Shoot Through" event is transmitted, iiGD board's protection for shoot through will protect system from applying PWM to IGBTs.</t>
  </si>
  <si>
    <t>Affected MVAr will detect shoot through due to constant LOW signal.
Shoot through protection circuit of iiSC will protect system to send "Shoot Through" event.
If "Shoot Through" event is transmitted, iiGD board's protection for shoot through will protect system from applying PWM to IGBTs.</t>
  </si>
  <si>
    <t>No heartbeat from CLB.</t>
  </si>
  <si>
    <t>CLB mechanical switch status.
CLB heartbeat failure.</t>
  </si>
  <si>
    <t>CLB Auto Close Alarm.
CLB mechanical switch status.</t>
  </si>
  <si>
    <r>
      <t xml:space="preserve">IGBT GATE fault protection will be compromised.
Hardware interrupt will not be available to set "OFF state".
</t>
    </r>
    <r>
      <rPr>
        <strike/>
        <sz val="10"/>
        <rFont val="Arial"/>
        <family val="2"/>
      </rPr>
      <t>System might continue injection even when GATE fault is present.
Remaining IGBT might get damaged too.</t>
    </r>
  </si>
  <si>
    <r>
      <rPr>
        <sz val="10"/>
        <rFont val="Arial"/>
        <family val="2"/>
      </rPr>
      <t xml:space="preserve">Affected MVAr will be bypassed by using CLB and will start injection again.
Device will keep working normally aferwards.
</t>
    </r>
    <r>
      <rPr>
        <strike/>
        <sz val="10"/>
        <rFont val="Arial"/>
        <family val="2"/>
      </rPr>
      <t xml:space="preserve">
No immediate effect. 
Device will keep working normally until GATE fault occurs.</t>
    </r>
  </si>
  <si>
    <r>
      <t xml:space="preserve">Output signal will stay HIGH through R315 Pull up resistor.
iiSC will not be able to reset GATE through Hardware Interupt.
</t>
    </r>
    <r>
      <rPr>
        <strike/>
        <sz val="10"/>
        <rFont val="Arial"/>
        <family val="2"/>
      </rPr>
      <t>Affected IGBT of respective MVAr will switch to Off state.</t>
    </r>
  </si>
  <si>
    <r>
      <t xml:space="preserve">The output signal will be shorted to P3V3 and will remain HIGH constantly.
IGBT GATE fault protection will be compromised.
Hardware interrupt will not be available to set OFF state.
</t>
    </r>
    <r>
      <rPr>
        <strike/>
        <sz val="10"/>
        <rFont val="Arial"/>
        <family val="2"/>
      </rPr>
      <t>System might continue injection even when GATE fault is present.</t>
    </r>
  </si>
  <si>
    <r>
      <t xml:space="preserve">IC output will always stay low.
IGBT GATE fault protection will be compromised.
Hardware interrupt will not be available to set "OFF state".
Upon Rising edge of this IC the system will leave injection and will again go into injection.
</t>
    </r>
    <r>
      <rPr>
        <strike/>
        <sz val="10"/>
        <rFont val="Arial"/>
        <family val="2"/>
      </rPr>
      <t>Affected IGBT of respective MVAr will switch to Off state.
Injection could not be done.</t>
    </r>
  </si>
  <si>
    <t xml:space="preserve">System will keep working normally after GATE Reset occurs..
</t>
  </si>
  <si>
    <r>
      <t xml:space="preserve">IGBT GATE fault protection will be compromised.
Hardware interrupt will not be available to set OFF state.
</t>
    </r>
    <r>
      <rPr>
        <strike/>
        <sz val="10"/>
        <rFont val="Arial"/>
        <family val="2"/>
      </rPr>
      <t xml:space="preserve">System might continue injection even when GATE fault is present.
</t>
    </r>
    <r>
      <rPr>
        <sz val="10"/>
        <rFont val="Arial"/>
        <family val="2"/>
      </rPr>
      <t xml:space="preserve">
Remaining IGBT might get damaged too.</t>
    </r>
  </si>
  <si>
    <r>
      <t xml:space="preserve">Affected IGBTs will remain low. 
</t>
    </r>
    <r>
      <rPr>
        <strike/>
        <sz val="10"/>
        <rFont val="Arial"/>
        <family val="2"/>
      </rPr>
      <t xml:space="preserve">Affected MVAr will switch to monitoring mode.
</t>
    </r>
    <r>
      <rPr>
        <sz val="10"/>
        <rFont val="Arial"/>
        <family val="2"/>
      </rPr>
      <t xml:space="preserve">
Affected IGBT of respective MVAr will switch to Off state.
Injection could not be done.</t>
    </r>
  </si>
  <si>
    <t>Bouncing effect can be seen at "Over current" threshold.</t>
  </si>
  <si>
    <t>iiSC will constantly read "Line Current" between 0 and +- 50 A (rms).
Mismatch between Line current reading of this MVAr and other MVArs.</t>
  </si>
  <si>
    <t>24 V rail  will be shorted.
3.3 V rail will not be available.
No power will be available for iiSC.
All iiGD boards of respective MVAr will switch to safe state.</t>
  </si>
  <si>
    <t>P3.3 V rail  will not be available.
All circuits working on this voltage will shut down.
FO Ring communication will shut down and iiSC will not be able to communicate with iiDCE.
All iiGD boards of respective MVAr will switch to off state.</t>
  </si>
  <si>
    <t>Buck boost IC will not be able to operate. 
P3V3 will not be available and everything powered by it will shut down.
Signal conditioning circuits and communication circuit will not get powered.</t>
  </si>
  <si>
    <t>input Supply of IC will be shorted 
Buck IC will not be able to operate. 
P3V3 will not be available and everything powered by it will shut down.
Signal conditioning circuits and communication circuit will not get powered.</t>
  </si>
  <si>
    <t xml:space="preserve">P3.3 V rail  will not be available.
P3V3 will not be available and everything powered by it will shut down.
Signal conditioning circuits and communication circuit will not get powered.
IGBTs PWM interface on all iiGD boards of respective MVAr will not be available. </t>
  </si>
  <si>
    <t>P3.3 V rail  will not be available.
P3V3 will not be available and everything powered by it will shut down.
Signal conditioning circuits and communication circuit will not get powered.
IGBTs PWM interface on all iiGD boards of respective MVAr will not be available.</t>
  </si>
  <si>
    <t>RES pin will be floating.
Buck boost IC will not be able to operate. 
3V3 supply will not be available.
P3V3 will not be available and everything powered by it will shut down.
Signal conditioning circuits and communication circuit will not get powered.
All iiGD boards of respective MVAr will switch to off state.</t>
  </si>
  <si>
    <t>Regulated voltage will be effected.
P3V3 will not be available and everything powered by it will shut down.
Signal conditioning circuits and communication circuit will not get powered.
All iiGD boards will switch to safe state.</t>
  </si>
  <si>
    <t>Regulated voltage will be effected.
Signal conditioning circuits and communication circuit will not get powered.
All iiGD boards will switch to off state.</t>
  </si>
  <si>
    <t xml:space="preserve">P3.3 V rail  will not be available.
Signal conditioning circuits and communication circuit will not get powered.
All iiGD boards of respective MVAr will not have IGBTs PWM control. </t>
  </si>
  <si>
    <t>3V3 rail will not be available. 
Everything powered by it will shut down.
Signal conditioning circuits and communication circuit will not get powered.
All iiGD boards of respective MVAr will switch to off state.</t>
  </si>
  <si>
    <t>3V3 rail will not be available.
Everything powered by it will shut down.
Signal conditioning circuits and communication circuit will not get powered.
All iiGD boards of respective MVAr will switch to off state.</t>
  </si>
  <si>
    <t>Jumper Resistor for C_P3V3 rail.</t>
  </si>
  <si>
    <t xml:space="preserve">C_P3V3 rail will not be available. 
RS485 communication with iiGD will remain disabled. 
iiSC can not communicate with iiGD and UPSB
</t>
  </si>
  <si>
    <t>OP-AMP output voltage will be zero.
Since this reference voltage is not being used in any circuit, therefore there will be no effect on iiDCE.</t>
  </si>
  <si>
    <t xml:space="preserve">The OP-AMP output will be saturated.
iiDCE will keep working normally.
</t>
  </si>
  <si>
    <t>To reduce loading effect.</t>
  </si>
  <si>
    <t>Voltage readings of "ON Board Power Supplies".</t>
  </si>
  <si>
    <t>Voltage readings of "VMON_ADC".</t>
  </si>
  <si>
    <t>Voltage readings of "SENSE_M5V"
Voltage readings of "SENSE_N22V8".</t>
  </si>
  <si>
    <t>Voltage readings of "RAIL 1 Voltage".</t>
  </si>
  <si>
    <t>Sense_RAIL_1_VOL resistor voltage divider network high side resistor.</t>
  </si>
  <si>
    <t>Sense_RAIL_1_VOL resistor voltage divider network low side resistor.</t>
  </si>
  <si>
    <t>Sense_RAIL_2_VOL resistor voltage divider network high resistor.</t>
  </si>
  <si>
    <t>Sense_RAIL_2_VOL resistor voltage divider network low side resistor.</t>
  </si>
  <si>
    <t>Voltage readings of "RAIL 2 Voltage".</t>
  </si>
  <si>
    <t>Sense_RAIL_VOL resistor voltage divider network high side resistor.</t>
  </si>
  <si>
    <t>Sense_RAIL_VOL resistor voltage divider network low side resistor.</t>
  </si>
  <si>
    <t>C1092</t>
  </si>
  <si>
    <t>Voltage readings of "SENSE_RAIL_Voltage".</t>
  </si>
  <si>
    <t>Voltage readings of "iiGD_Supply_Sense".</t>
  </si>
  <si>
    <t>Voltage readings of "Sense_P5V_A".</t>
  </si>
  <si>
    <t>Firmware will not be able to measure SENSE_RAIL_VOL voltage.
Firmware will not be able to measure iiGD_Supply_Sense voltage.
SENSE_P5V_A could not be read.
Firmware will move the SoC to Bootup mode.</t>
  </si>
  <si>
    <t>Voltage Monitoring - Signal Decoupling Capacitor.</t>
  </si>
  <si>
    <t>Voltage readings of "SENSE_P22V8".</t>
  </si>
  <si>
    <t>Voltage readings of "SENSE_P2V5".</t>
  </si>
  <si>
    <t>Voltage readings of "SENSE_P5V".</t>
  </si>
  <si>
    <t>SENSE_P5V resistor voltage divider network low side resistor.</t>
  </si>
  <si>
    <t>Inverting OP-AMP gain resistor.</t>
  </si>
  <si>
    <t>SENSE_C_PV5 sensing will be affected.
5V will be sensed all the  time.
Might damage the Mux IC due to high voltage than expected.</t>
  </si>
  <si>
    <t>Voltage readings of "SENSE_C_P5V".</t>
  </si>
  <si>
    <t>Voltage readings of "SENSE_C_P3V".</t>
  </si>
  <si>
    <t>SENSE_C_3V3 sensing will be affected.
3.3V will be sensed all the  time.
Might damage the Mux IC due to high voltage than expected.</t>
  </si>
  <si>
    <t>Voltage readings of "SENSE_P3V".</t>
  </si>
  <si>
    <t>SENSE_3V3 sensing will be affected.
3.3V will be sensed all the  time. 
Might damage the Mux IC due to high voltage than expected.</t>
  </si>
  <si>
    <t>U88 will bot be able to drive the GATE of the Q36 MOSFET.
-5 Volt rail will not be available.
Signal conditioning section of the board will be affected.</t>
  </si>
  <si>
    <t xml:space="preserve">-5 V rail  output will be affected.
Signal conditioning circuitry will be affected. 
iiSC will not be able to sense MVAr's "Line Current" and "DC link voltage". </t>
  </si>
  <si>
    <t>Feedback will not be accurate. 
Signal conditioning circuitry will be affected. 
iiSC will not be able to sense MVAr's "Line Current" and "DC link voltage".</t>
  </si>
  <si>
    <t>Injection Block Reason: "Under Current".</t>
  </si>
  <si>
    <t>Rail voltage will be shorted to ground. 
There will be no Power supply for iiSC.
iiSC will become OFFLINE.</t>
  </si>
  <si>
    <t>Voltage readings of 
"DC Link 1 and 2".</t>
  </si>
  <si>
    <t>R365, R367</t>
  </si>
  <si>
    <t>R366, R368</t>
  </si>
  <si>
    <t>U18, U59</t>
  </si>
  <si>
    <t xml:space="preserve">2.048 V reference voltage will not be available. 
iiSC will not be able to sense MVAr's "Line Current" and "DC link voltage". </t>
  </si>
  <si>
    <t xml:space="preserve">The feedback path of OP-AMP will be open.
2.048 V reference voltage will saturate to 5V.
iiSC will not be able to sense MVAr's "Line Current" and "DC link voltage". 
iiSC will declare "DC Link Over voltage" &amp; "Over Current" Fault.
</t>
  </si>
  <si>
    <r>
      <t xml:space="preserve">Gain of the OP-AMP will not be affected.
</t>
    </r>
    <r>
      <rPr>
        <strike/>
        <sz val="10"/>
        <rFont val="Arial"/>
        <family val="2"/>
      </rPr>
      <t>2.048 V reference voltage will not be accurate. 
iiSC sensing of Line current and DC link voltage's will be affected.</t>
    </r>
  </si>
  <si>
    <t>4.096 V reference voltage will not be available. 
iiSC hardware "Over Current" interupt will not be available.
iiSC will not be able to detect Over current through hardware but will detect it through Firmware.</t>
  </si>
  <si>
    <t>4.096 V reference voltage will not be available. 
iiSC sensing of ACCT FAULT will be affected and could not be detected.
Over current fault could still be detected by Firmware.</t>
  </si>
  <si>
    <t xml:space="preserve">Gain of the OP-AMP will be affected
4.096 V reference voltage will not be accurate and will saturate to 5V.
iiSC sensing of AC current fault will Trigger "Over current".
</t>
  </si>
  <si>
    <t>Gain of the OP-AMP will be affected
4.096 V reference voltage will not be accurate. 
iiSC sensing of AC current fault will be affected.
iiSC will trigger harware based fault at lower current than threshold.</t>
  </si>
  <si>
    <t>3 V reference will not be available. 
iiSC sensing of Hardware DC link voltage's will be affected.
DC link will be read less than the actual reading.
System might fail to detect "DC Link Over Voltage Fault".</t>
  </si>
  <si>
    <t>Power will be available from the redundant connector.
iiSC sensing of "Line Current" and "DC link's Voltages" will be affected.</t>
  </si>
  <si>
    <t>No power will be available for iiSC._x000D_
_x000D_
iiSC sensing of "Line Current" and "DC link's Voltages" will be affected.</t>
  </si>
  <si>
    <t>2.048 V reference voltage will not be available. 
iiSC sensing of "Line Current" and "DC link's Voltages" will be affected.</t>
  </si>
  <si>
    <r>
      <t>Feedback signal path will be broken.
Output of the OP-AMP will saturate to Supply voltage.</t>
    </r>
    <r>
      <rPr>
        <strike/>
        <sz val="10"/>
        <rFont val="Arial"/>
        <family val="2"/>
      </rPr>
      <t xml:space="preserve">
OP-AMP output voltage will be zero.
No feedback.</t>
    </r>
    <r>
      <rPr>
        <sz val="10"/>
        <rFont val="Arial"/>
        <family val="2"/>
      </rPr>
      <t xml:space="preserve">
iiSC sensing of "DC link's Voltages" will be affected.
iiSC will detect "DC link Over Voltage" Fault.</t>
    </r>
  </si>
  <si>
    <t>iiSC sensing of injection voltages  will be affected.
Less than Actual values may be read.</t>
  </si>
  <si>
    <t xml:space="preserve">No immediate effect. 
Device will keep working normally as far as Injection voltage not reach "Injection over voltage" fault threshold. </t>
  </si>
  <si>
    <t>3 V reference will not be available. 
iiSC sensing of Hardware Interupt for DC link voltage's will be affected.
DC link will be read less than the actual reading.
System might fail to detect "DC Link Over Voltage Fault".</t>
  </si>
  <si>
    <t>This referenece suppy will not be available.
Since this reference voltage is not being used in any circuit, therefore there will be no effect on iiDCE.</t>
  </si>
  <si>
    <t>0.5V OP-AMP output voltage will be zero.
1.5V OP-AMP output voltage will become 3V.
iiSC sensing of Injection voltage's fault will be affected since voltage divider of U37 will be affected.
iiSC will detect "Injection Over voltage".</t>
  </si>
  <si>
    <t>OP-AMP output voltage will not be set to desired and will decrease.
iiSC sensing of Injection voltage's fault will be affected since voltage divider of U37 will be affected.
iiSC will not detect Over voltage when it occurs.</t>
  </si>
  <si>
    <t>OP-AMP output voltage will not be set to desired and will increase to 3 Volts.
iiSC sensing of Injection voltage's fault will be affected since voltage divider of U37 will be affected.
iiSC will detect "Injection Over voltage".</t>
  </si>
  <si>
    <t>OP-AMP output voltage will not be set to desired.
iiSC sensing of Injection voltage's fault will be affected since voltage divider of U37 will be affected.
iiSC will not detect Over voltage at right threshold.</t>
  </si>
  <si>
    <t xml:space="preserve">Both inductors fails-open.
</t>
  </si>
  <si>
    <t>P2V5 Will not be available. 
All circuits including HS ADC will shut down.</t>
  </si>
  <si>
    <t>P2V5 will not be available. 
P5V_A and 5V rails will be shorted to ground.
iiSC HS ADC I/O interface will be not work.
iiSC will shut down.</t>
  </si>
  <si>
    <t>Mismatch between Line current reading of this MVAr and other MVArs.
Injection Block reason: Under Current.</t>
  </si>
  <si>
    <t>Input AC current signal path negative off-set for negative cycle will be broken.
OP-AMP will not be able to process half signal. 
iiSC will not be able to sense MVAr current properly.</t>
  </si>
  <si>
    <t>R33, C21, R46, C23</t>
  </si>
  <si>
    <t>"Over Current" Fault.</t>
  </si>
  <si>
    <t>Input impedence of OP-AMP will be reduced.
Reference voltage of comparator might get disturbed. 
False LCB overcurrent events may be triggered through hardware protection.</t>
  </si>
  <si>
    <t>Hardware-based fault detection will be compromised.
Hardware based fault protection will be compromised.
System will rely on firmware based fault-protection.</t>
  </si>
  <si>
    <t>Signals will not be available for sensing DC Link voltage.
iiSC will not be able to measure one of the DC link voltage.
iiSC will declare DC link imbalance fault.</t>
  </si>
  <si>
    <t>DC link 1 Voltage signal path will be shorted to ground.
iiSC will not be able to measure DC link 1 voltage.
iiSC will declare DC link imbalance fault.
No DC Link voltage will be available for measurement.</t>
  </si>
  <si>
    <t xml:space="preserve">Protection from transients will be reduced.
iiSC will keep working normally until severe transients occurs.
Some of the components may get damaged in case severe transients occurs. </t>
  </si>
  <si>
    <t>DC link 1 Voltage signal path will be shorted to ground.
iiSC will not be able to measure DC link 1 voltage.
iiSC will declare DC link imbalance fault. 
No DC Link voltage will be available for measurement.</t>
  </si>
  <si>
    <t>M5V_A, -5 Volt supply - Noise filtration - Capacitor.</t>
  </si>
  <si>
    <t>Single ended signal can not be converted into differential signal. 
iiSC will not be able to measure the DC link voltage.
iiSC will switch to monitoring mode if "DC link OV" is detected.</t>
  </si>
  <si>
    <t xml:space="preserve">Hardware-based fault detection path will be broken.
Affected MVAr will rely on firmware based fault-protection.
Fault protection will be reduced. 
</t>
  </si>
  <si>
    <t xml:space="preserve">Affected MVAr will rely on firmware based fault-protection.
Fault protection will be reduced. </t>
  </si>
  <si>
    <t>Instrumentation amplifier</t>
  </si>
  <si>
    <t>R30, R272</t>
  </si>
  <si>
    <t>Voltage readings of 
"RC Choke".</t>
  </si>
  <si>
    <t>Signals will not be available for sensing AC injection voltage.
iiSC will not be able to measure AC injection voltage. 
"AC Over Voltage" fault will not be detected.</t>
  </si>
  <si>
    <t>AC injection voltage input feedback connector.</t>
  </si>
  <si>
    <t>R785, R804</t>
  </si>
  <si>
    <t>R397, R403, 
C529</t>
  </si>
  <si>
    <t>Voltage readings of 
"Injected Voltage".</t>
  </si>
  <si>
    <t>Voltage sensing path will be shorted to ground. 
iiSC will not be able to measure AC injection voltage. 
iiSC will not be able to detect AC overvoltage faults.</t>
  </si>
  <si>
    <t xml:space="preserve">Voltage sensing will not be accurate. 
Decrease of resistance will cause more voltage to apear at output.
iiSC will trigger False "AC Over Voltage"  events.
</t>
  </si>
  <si>
    <t>"Injected Over Voltage" Fault.</t>
  </si>
  <si>
    <t>Voltage divider circuit will be compromised.
Decrease of resistance will cause more voltage to apear at output.
iiSC will trigger False "AC Over Voltage"  events.</t>
  </si>
  <si>
    <t>Sensing might face ripples.
Input impedance will also be reduced.</t>
  </si>
  <si>
    <t>Voltage sensing path will  be broken.
iiSC will not be able to measure AC injected voltage. 
AC OV fault detection will be reduced.</t>
  </si>
  <si>
    <t>Voltage sensing path will be shorted to ground. 
iiSC will not be able to measure AC injection voltage. 
iiSC AC overvoltage fault prtection will be reduced.</t>
  </si>
  <si>
    <t>Feedback path will be broken.
OP-AMP will saturate to supply voltage.
iiSC will declare "AC Over Voltage" fault.</t>
  </si>
  <si>
    <r>
      <t xml:space="preserve">In accurate gain will be adjusted.
iiSC Injection voltage measurement will be in-accurate.
</t>
    </r>
    <r>
      <rPr>
        <strike/>
        <sz val="10"/>
        <rFont val="Arial"/>
        <family val="2"/>
      </rPr>
      <t>iiSC will switch to monitoring mode if Injection OV" is detected.</t>
    </r>
  </si>
  <si>
    <t>OP-AMP will saturate to supply voltage.
In accurate gain will be adjusted.
iiSC Injection voltage measurement will be in-accurate.
iiSC will declare "Injecton Over Voltage" Fault.</t>
  </si>
  <si>
    <t>Signal-ended to differential OP-AMP negative-side feedback Resistor.</t>
  </si>
  <si>
    <t>R401</t>
  </si>
  <si>
    <t>R402</t>
  </si>
  <si>
    <t>Signal-ended to differential OP-AMP negative-side Input Resistor.</t>
  </si>
  <si>
    <t>In accurate gain will be adjusted.
iiSC Injection voltage measurement will be in-accurate.</t>
  </si>
  <si>
    <t>Gain of OP-AMP will be affected.
Output of ADC will read false values.</t>
  </si>
  <si>
    <t>A_P2V048 signal for reference will be broken.
OP-AMP will not be able to process signal. 
iiSC will not be able to sense Injection Voltage properly.</t>
  </si>
  <si>
    <t>Capacitor fails-open.
Or
Any of the Resistor fails short.</t>
  </si>
  <si>
    <t>Resistor fails-open.
Or
Capacitor fails short.</t>
  </si>
  <si>
    <t xml:space="preserve">Firmware-based fault detection path will be broken.
iiSC will not be able to measure AC injected voltages.
</t>
  </si>
  <si>
    <t xml:space="preserve">1.5V reference Voltage signal path will be broken.
iiSC will not be able to accurately detect Hardware based Injection overvoltage.
</t>
  </si>
  <si>
    <t>In accurate sensing maybe observed.
Input impedence will be reduced.</t>
  </si>
  <si>
    <t>Feedback signal path will be broken.
OP-AMP output will saturate to supply voltage..
Hardware based fault protection will be compromised will be triggered.
System will declare "Injection Over Voltage Fault.</t>
  </si>
  <si>
    <t>5V_ADC will be shorted to grounded.
This will also short circuit the main 5V supply.
Signal conditioning circuit will not be functional.
iiSC will fail to work.</t>
  </si>
  <si>
    <t>DC Link 1 or 2 "Over Voltage".</t>
  </si>
  <si>
    <t>Feedback from fan2.</t>
  </si>
  <si>
    <t>Mismatch between "Line Current" reading of this MVAr and other MVArs.</t>
  </si>
  <si>
    <t>Mismatch between "Line Current" reading of this MVAr and other MVArs.
Voltage readings of 
"DC Link 1 and 2".</t>
  </si>
  <si>
    <t>Mismatch between "Line Current" reading of this MVAr and other MVArs.
Voltage readings of 
"DC Link 1 and 2".
Voltage readings of 
"Injection Voltage".</t>
  </si>
  <si>
    <t>"Over current" fault.</t>
  </si>
  <si>
    <t>Wrong IGBT temperature compared with other MVArs.</t>
  </si>
  <si>
    <t>Monoshot IC - Channel 1 - RC circuit.</t>
  </si>
  <si>
    <t>IC output will always stay low.
SoC failure can't be detected.
Protection will be reduced.</t>
  </si>
  <si>
    <t xml:space="preserve">Capacitor charging time will be affected.
20 micro-second delay feature will not be implemented and will have no delay.
</t>
  </si>
  <si>
    <r>
      <t xml:space="preserve">The monostable vibrator will be in unstable state.
</t>
    </r>
    <r>
      <rPr>
        <strike/>
        <sz val="10"/>
        <rFont val="Arial"/>
        <family val="2"/>
      </rPr>
      <t xml:space="preserve">The gate of the Internal MOSFET will be shorted to ground.
</t>
    </r>
    <r>
      <rPr>
        <sz val="10"/>
        <rFont val="Arial"/>
        <family val="2"/>
      </rPr>
      <t xml:space="preserve">
OFF state will be implemented permanently </t>
    </r>
  </si>
  <si>
    <t>Output pins of voltage translator will remain high.
Constant HIGH sate will cause detection failure for "Power supply" fault.
iiSC will not be able to detect "Power supply" Fault when it will occur.
Fault protection will be reduced.</t>
  </si>
  <si>
    <t>U12 IC's A3&amp; A4 pins will be disabled.
iiSC won't be able to transmit gate reset &amp; SPI SCLK signals.
iiSC will read -86 deg C at the IGBT temperature.</t>
  </si>
  <si>
    <t>U55 IC's A1&amp; A2 pins will be disabled.
iiSC won't be able to transmit SPI CS and SPI DOUT signals to iiGD board.
iiGD board will not be able to carry out SPI communication
iiGD board will not be able to send NTC temperature data to iiSC.
ADC will be disabled permanently.
150°C will be read by firmware.</t>
  </si>
  <si>
    <t>U55 IC's A3&amp; A4 pins will be disabled.
iiSC won't be able to transmit ADC enable signal.
150°C will be read by firmware which will trigger over temperature fault.</t>
  </si>
  <si>
    <t>Signals will be shorted to Ground.
PWM, GATE reset, NTC temperature signals could not be sent to iiGD.
ADC will be disabled permanently.
150°C will be read by firmware.</t>
  </si>
  <si>
    <t xml:space="preserve">iiSC will sense continuous gate driver Power Supply failure.
iiSC cannot switch to injection mode.
</t>
  </si>
  <si>
    <t>Rx U133 will be disabled.
DIN will be permanently high and 150°C temperature of IGBTs will be read by iiSC which wil trigger "Over Temperature" fault.</t>
  </si>
  <si>
    <t>Functional Testing.
Thermal and Relative Humidity Testing.
Condensed Humidity Testing.
EFT Testing.
Vibration Testing.
ATM Testing.
MVAr Testing.
Pre-Cosure Testing.
EOL Testing.</t>
  </si>
  <si>
    <t>UPSB unhealthy Feedback.
LCS Failure.
Feedback from fans / pumps.</t>
  </si>
  <si>
    <t>Pump1 will remain always OFF.
Pump Redundancy will be reduced.
When the difference A-B is more than -20mV, the output will be high.</t>
  </si>
  <si>
    <t>Pump1 will remain always ON and won't be able to switch OFF.
When the difference A-B is more than -20mV, the output will be high.</t>
  </si>
  <si>
    <t>Tx U8_1 will be disabled.
iiSC won't be able to transmit ON/OFF signals to pump1.</t>
  </si>
  <si>
    <t>Feedback from pump1. 
LCS State: Redundancy.</t>
  </si>
  <si>
    <t>Pump2 will remain always OFF.
Pump Redundancy will be reduced.
When the difference A-B is more than -20mV, the output will be high.</t>
  </si>
  <si>
    <t>Pump2 will remain always ON and won't be able to switch OFF.
When the difference A-B is more than -20mV, the output will be high.</t>
  </si>
  <si>
    <t>Tx U140_1 will be disabled.
iiSC won't be able to transmit ON/OFF signals to pump2.</t>
  </si>
  <si>
    <t>Feedback from pump1.
LCS State: Redundancy.</t>
  </si>
  <si>
    <t>Feedback from pump2.
LCS State: Redundancy.</t>
  </si>
  <si>
    <t>iiSC won't be able to transmit respective signals to pumps through that corresponding pin.</t>
  </si>
  <si>
    <t>Respective signal line will be shorted to ground.
iiSC won't be able to transmit respective signals to pumps through that corresponding pin.</t>
  </si>
  <si>
    <t>iiSC won't be able to receive correct feedback.
iiSC will considered HIGH signal as Pump Failure.
iiSC will declare LCS Redundancy.</t>
  </si>
  <si>
    <t>iiSC won't be able to receive correct feedback.
iiSC will considered LOW signal as Pump Good even when its not working.</t>
  </si>
  <si>
    <t>Rx U107_1- Active high enable pin resistor.</t>
  </si>
  <si>
    <t>Rx U107_1 will be disabled.
iiSC won't be able to  get feedback from fan1.
iiSC will declare LCS Redundancy.</t>
  </si>
  <si>
    <t>Constant Low State signal will be sent to SoC.
Pump feedback will be LOW.
iiSC will declare Pump1 Good.</t>
  </si>
  <si>
    <t>Constant HIGH State signal will be sent to SoC.
Pump feedback will be constantly HIGH.
iiSC will fail to detect Pump1 failure if it occurs.</t>
  </si>
  <si>
    <t>Constant HIGH State signal will be sent to SoC.
Pump feedback will be constantly HIGH.
iiSC will declare Pump 1 failure.</t>
  </si>
  <si>
    <t>Feedback signal path will get shorted to each other.
A constant HIGH Signal will be received at RO pin.
Pump feedback will be constantly HIGH.
iiSC will declare Pump 1 failure.</t>
  </si>
  <si>
    <t>Feedback pin of Signal will be floating.</t>
  </si>
  <si>
    <t>Constant Low State signal will be sent to SoC.
Pump feedback will be LOW.
iiSC will declare Pump 1 as Good.</t>
  </si>
  <si>
    <t xml:space="preserve">Constant HIGH State signal will be sent to SoC.
Pump feedback will be HIGH.
iiSC will declare Pump 1 failure.
LCS will enter in redundant state. </t>
  </si>
  <si>
    <t>Rx U138_1 will be disabled.
iiSC won't be able to  get feedback from pump2.
iiSC will declare LCS Redundancy.</t>
  </si>
  <si>
    <t>Constant Low State signal will be sent to SoC.
Pump feedback will be LOW.
iiSC will declare Pump2 Good.</t>
  </si>
  <si>
    <t>Constant HIGH State signal will be sent to SoC.
Pump feedback will be constantly HIGH.
iiSC will fail to detect Pump2 failure if it occurs.</t>
  </si>
  <si>
    <t>Constant HIGH State signal will be sent to SoC.
Pump feedback will be constantly HIGH.
iiSC will declare Pump 2 failure.</t>
  </si>
  <si>
    <t>Feedback signal path will get shorted to each other.
A constant HIGH Signal will be received at RO pin.
Pump feedback will be constantly HIGH.
iiSC will declare Pump 2 failure.</t>
  </si>
  <si>
    <t>SV104-16693</t>
  </si>
  <si>
    <t>SV104-16694</t>
  </si>
  <si>
    <t>SV104-16695</t>
  </si>
  <si>
    <t>SV104-16696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</si>
</sst>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409]d\-mmm\-yy;@"/>
    <numFmt numFmtId="165" formatCode="0.0"/>
  </numFmts>
  <fonts count="45" x14ac:knownFonts="1">
    <font>
      <sz val="10"/>
      <name val="Arial"/>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name val="Arial"/>
      <family val="2"/>
    </font>
    <font>
      <b/>
      <sz val="10"/>
      <name val="Arial"/>
      <family val="2"/>
    </font>
    <font>
      <b/>
      <sz val="16"/>
      <name val="Arial"/>
      <family val="2"/>
    </font>
    <font>
      <sz val="16"/>
      <name val="Arial"/>
      <family val="2"/>
    </font>
    <font>
      <sz val="8"/>
      <name val="Arial"/>
      <family val="2"/>
    </font>
    <font>
      <b/>
      <sz val="12"/>
      <name val="Arial"/>
      <family val="2"/>
    </font>
    <font>
      <sz val="12"/>
      <name val="Arial"/>
      <family val="2"/>
    </font>
    <font>
      <b/>
      <i/>
      <sz val="16"/>
      <name val="Arial"/>
      <family val="2"/>
    </font>
    <font>
      <sz val="12"/>
      <name val="Calibri"/>
      <family val="2"/>
    </font>
    <font>
      <vertAlign val="subscript"/>
      <sz val="12"/>
      <name val="Arial"/>
      <family val="2"/>
    </font>
    <font>
      <vertAlign val="subscript"/>
      <sz val="12"/>
      <name val="Calibri"/>
      <family val="2"/>
    </font>
    <font>
      <sz val="14"/>
      <name val="Calibri"/>
      <family val="2"/>
    </font>
    <font>
      <sz val="14"/>
      <name val="Arial"/>
      <family val="2"/>
    </font>
    <font>
      <sz val="10"/>
      <color rgb="FF9C6500"/>
      <name val="Arial"/>
      <family val="2"/>
    </font>
    <font>
      <b/>
      <sz val="14"/>
      <name val="Arial"/>
      <family val="2"/>
    </font>
    <font>
      <sz val="8"/>
      <name val="Verdana"/>
      <family val="2"/>
    </font>
    <font>
      <b/>
      <sz val="12"/>
      <color theme="0"/>
      <name val="Arial"/>
      <family val="2"/>
    </font>
    <font>
      <b/>
      <sz val="16"/>
      <color theme="0"/>
      <name val="Arial"/>
      <family val="2"/>
    </font>
    <font>
      <sz val="11"/>
      <color theme="1"/>
      <name val="Calibri"/>
      <family val="2"/>
      <scheme val="minor"/>
    </font>
    <font>
      <b/>
      <sz val="9.5"/>
      <name val="Arial"/>
      <family val="2"/>
    </font>
    <font>
      <sz val="12"/>
      <color theme="1"/>
      <name val="Arial"/>
      <family val="2"/>
    </font>
    <font>
      <b/>
      <sz val="12"/>
      <color theme="1"/>
      <name val="Arial"/>
      <family val="2"/>
    </font>
    <font>
      <b/>
      <i/>
      <sz val="16"/>
      <color theme="0"/>
      <name val="Arial"/>
      <family val="2"/>
    </font>
    <font>
      <sz val="8"/>
      <name val="Arial"/>
      <family val="2"/>
    </font>
    <font>
      <strike/>
      <sz val="10"/>
      <name val="Arial"/>
      <family val="2"/>
    </font>
    <font>
      <sz val="10"/>
      <name val="Arial"/>
      <family val="2"/>
    </font>
    <font>
      <sz val="10"/>
      <color theme="3" tint="0.39997558519241921"/>
      <name val="Arial"/>
      <family val="2"/>
    </font>
    <font>
      <sz val="10"/>
      <color rgb="FFFF0000"/>
      <name val="Arial"/>
      <family val="2"/>
    </font>
    <font>
      <u/>
      <sz val="10"/>
      <color theme="10"/>
      <name val="Arial"/>
      <family val="2"/>
    </font>
    <font>
      <sz val="11"/>
      <color rgb="FF006100"/>
      <name val="Calibri"/>
      <family val="2"/>
      <scheme val="minor"/>
    </font>
    <font>
      <strike/>
      <sz val="10"/>
      <color rgb="FFFF0000"/>
      <name val="Arial"/>
      <family val="2"/>
    </font>
    <font>
      <b/>
      <sz val="10"/>
      <color rgb="FFFF0000"/>
      <name val="Arial"/>
      <family val="2"/>
    </font>
    <font>
      <u/>
      <sz val="10"/>
      <name val="Arial"/>
      <family val="2"/>
    </font>
    <font>
      <sz val="11"/>
      <name val="Calibri"/>
      <family val="2"/>
      <scheme val="minor"/>
    </font>
  </fonts>
  <fills count="29">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0"/>
        <bgColor indexed="64"/>
      </patternFill>
    </fill>
    <fill>
      <patternFill patternType="solid">
        <fgColor indexed="52"/>
        <bgColor indexed="64"/>
      </patternFill>
    </fill>
    <fill>
      <patternFill patternType="solid">
        <fgColor indexed="43"/>
        <bgColor indexed="64"/>
      </patternFill>
    </fill>
    <fill>
      <patternFill patternType="solid">
        <fgColor indexed="57"/>
        <bgColor indexed="64"/>
      </patternFill>
    </fill>
    <fill>
      <patternFill patternType="solid">
        <fgColor indexed="13"/>
        <bgColor indexed="64"/>
      </patternFill>
    </fill>
    <fill>
      <patternFill patternType="solid">
        <fgColor indexed="42"/>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
      <patternFill patternType="solid">
        <fgColor rgb="FFFFEB9C"/>
      </patternFill>
    </fill>
    <fill>
      <patternFill patternType="solid">
        <fgColor theme="0" tint="-0.34998626667073579"/>
        <bgColor indexed="64"/>
      </patternFill>
    </fill>
    <fill>
      <patternFill patternType="solid">
        <fgColor rgb="FF3D6DA1"/>
        <bgColor indexed="64"/>
      </patternFill>
    </fill>
    <fill>
      <patternFill patternType="solid">
        <fgColor rgb="FFF2900E"/>
        <bgColor indexed="64"/>
      </patternFill>
    </fill>
    <fill>
      <patternFill patternType="solid">
        <fgColor theme="0" tint="-0.14999847407452621"/>
        <bgColor indexed="64"/>
      </patternFill>
    </fill>
    <fill>
      <patternFill patternType="solid">
        <fgColor rgb="FF314672"/>
        <bgColor indexed="64"/>
      </patternFill>
    </fill>
    <fill>
      <patternFill patternType="solid">
        <fgColor theme="3" tint="0.79998168889431442"/>
        <bgColor indexed="64"/>
      </patternFill>
    </fill>
    <fill>
      <patternFill patternType="solid">
        <fgColor rgb="FFFFFFFF"/>
        <bgColor rgb="FF000000"/>
      </patternFill>
    </fill>
    <fill>
      <patternFill patternType="solid">
        <fgColor theme="0"/>
        <bgColor rgb="FF000000"/>
      </patternFill>
    </fill>
    <fill>
      <patternFill patternType="solid">
        <fgColor rgb="FF7030A0"/>
        <bgColor indexed="64"/>
      </patternFill>
    </fill>
    <fill>
      <patternFill patternType="solid">
        <fgColor rgb="FFC6EFCE"/>
      </patternFill>
    </fill>
    <fill>
      <patternFill patternType="solid">
        <fgColor rgb="FFFFC7CE"/>
        <bgColor rgb="FF000000"/>
      </patternFill>
    </fill>
  </fills>
  <borders count="113">
    <border>
      <left/>
      <right/>
      <top/>
      <bottom/>
      <diagonal/>
    </border>
    <border>
      <left style="thin">
        <color indexed="64"/>
      </left>
      <right style="thin">
        <color indexed="64"/>
      </right>
      <top style="thin">
        <color indexed="64"/>
      </top>
      <bottom style="thin">
        <color indexed="64"/>
      </bottom>
      <diagonal/>
    </border>
    <border>
      <left/>
      <right/>
      <top style="thin">
        <color indexed="55"/>
      </top>
      <bottom style="thin">
        <color indexed="55"/>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medium">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right style="medium">
        <color indexed="64"/>
      </right>
      <top style="medium">
        <color indexed="64"/>
      </top>
      <bottom style="double">
        <color indexed="64"/>
      </bottom>
      <diagonal/>
    </border>
    <border>
      <left/>
      <right style="thin">
        <color indexed="64"/>
      </right>
      <top/>
      <bottom/>
      <diagonal/>
    </border>
    <border>
      <left style="thin">
        <color indexed="64"/>
      </left>
      <right/>
      <top style="thin">
        <color indexed="64"/>
      </top>
      <bottom/>
      <diagonal/>
    </border>
    <border>
      <left style="medium">
        <color indexed="64"/>
      </left>
      <right style="thin">
        <color indexed="64"/>
      </right>
      <top style="double">
        <color indexed="64"/>
      </top>
      <bottom/>
      <diagonal/>
    </border>
    <border>
      <left style="thin">
        <color indexed="64"/>
      </left>
      <right style="thin">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1" tint="0.499984740745262"/>
      </right>
      <top style="medium">
        <color theme="0" tint="-0.499984740745262"/>
      </top>
      <bottom style="medium">
        <color theme="0" tint="-0.499984740745262"/>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1" tint="0.499984740745262"/>
      </right>
      <top style="medium">
        <color theme="0" tint="-0.499984740745262"/>
      </top>
      <bottom style="medium">
        <color theme="0" tint="-0.499984740745262"/>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double">
        <color indexed="64"/>
      </bottom>
      <diagonal/>
    </border>
    <border>
      <left/>
      <right/>
      <top style="medium">
        <color theme="0" tint="-0.499984740745262"/>
      </top>
      <bottom/>
      <diagonal/>
    </border>
    <border>
      <left style="medium">
        <color theme="0" tint="-0.499984740745262"/>
      </left>
      <right style="thin">
        <color theme="0" tint="-0.24994659260841701"/>
      </right>
      <top style="medium">
        <color theme="0" tint="-0.499984740745262"/>
      </top>
      <bottom/>
      <diagonal/>
    </border>
    <border>
      <left style="thin">
        <color theme="0" tint="-0.24994659260841701"/>
      </left>
      <right style="thin">
        <color theme="0" tint="-0.24994659260841701"/>
      </right>
      <top style="medium">
        <color theme="0" tint="-0.499984740745262"/>
      </top>
      <bottom/>
      <diagonal/>
    </border>
    <border>
      <left style="thin">
        <color theme="0" tint="-0.24994659260841701"/>
      </left>
      <right style="medium">
        <color theme="1" tint="0.499984740745262"/>
      </right>
      <top style="medium">
        <color theme="0" tint="-0.499984740745262"/>
      </top>
      <bottom/>
      <diagonal/>
    </border>
    <border>
      <left style="thin">
        <color theme="0" tint="-0.24994659260841701"/>
      </left>
      <right style="thin">
        <color theme="0" tint="-0.24994659260841701"/>
      </right>
      <top/>
      <bottom/>
      <diagonal/>
    </border>
    <border>
      <left style="thin">
        <color theme="0" tint="-0.24994659260841701"/>
      </left>
      <right style="medium">
        <color theme="1" tint="0.499984740745262"/>
      </right>
      <top/>
      <bottom/>
      <diagonal/>
    </border>
    <border>
      <left style="thin">
        <color theme="0" tint="-0.24994659260841701"/>
      </left>
      <right style="medium">
        <color theme="1" tint="0.499984740745262"/>
      </right>
      <top style="medium">
        <color theme="0" tint="-0.499984740745262"/>
      </top>
      <bottom style="thin">
        <color theme="0" tint="-0.24994659260841701"/>
      </bottom>
      <diagonal/>
    </border>
    <border>
      <left style="medium">
        <color theme="0" tint="-0.499984740745262"/>
      </left>
      <right style="thin">
        <color theme="0" tint="-0.24994659260841701"/>
      </right>
      <top/>
      <bottom style="medium">
        <color theme="0" tint="-0.499984740745262"/>
      </bottom>
      <diagonal/>
    </border>
    <border>
      <left style="medium">
        <color theme="1" tint="0.499984740745262"/>
      </left>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right style="medium">
        <color theme="1" tint="0.499984740745262"/>
      </right>
      <top style="medium">
        <color theme="1" tint="0.499984740745262"/>
      </top>
      <bottom style="medium">
        <color theme="1" tint="0.499984740745262"/>
      </bottom>
      <diagonal/>
    </border>
    <border>
      <left style="medium">
        <color theme="1" tint="0.499984740745262"/>
      </left>
      <right style="thin">
        <color theme="1" tint="0.499984740745262"/>
      </right>
      <top style="medium">
        <color theme="1" tint="0.499984740745262"/>
      </top>
      <bottom style="thin">
        <color theme="0" tint="-0.499984740745262"/>
      </bottom>
      <diagonal/>
    </border>
    <border>
      <left style="thin">
        <color theme="1" tint="0.499984740745262"/>
      </left>
      <right/>
      <top style="medium">
        <color theme="1" tint="0.499984740745262"/>
      </top>
      <bottom style="thin">
        <color theme="0" tint="-0.499984740745262"/>
      </bottom>
      <diagonal/>
    </border>
    <border>
      <left/>
      <right style="medium">
        <color theme="1" tint="0.499984740745262"/>
      </right>
      <top style="medium">
        <color theme="1" tint="0.499984740745262"/>
      </top>
      <bottom style="thin">
        <color theme="0" tint="-0.499984740745262"/>
      </bottom>
      <diagonal/>
    </border>
    <border>
      <left style="medium">
        <color theme="1" tint="0.499984740745262"/>
      </left>
      <right style="thin">
        <color theme="1" tint="0.499984740745262"/>
      </right>
      <top/>
      <bottom style="medium">
        <color theme="1" tint="0.499984740745262"/>
      </bottom>
      <diagonal/>
    </border>
    <border>
      <left style="thin">
        <color theme="1" tint="0.499984740745262"/>
      </left>
      <right/>
      <top style="thin">
        <color theme="0" tint="-0.499984740745262"/>
      </top>
      <bottom style="medium">
        <color theme="1" tint="0.499984740745262"/>
      </bottom>
      <diagonal/>
    </border>
    <border>
      <left/>
      <right style="medium">
        <color theme="1" tint="0.499984740745262"/>
      </right>
      <top style="thin">
        <color theme="0" tint="-0.499984740745262"/>
      </top>
      <bottom style="medium">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top/>
      <bottom style="thin">
        <color theme="1" tint="0.499984740745262"/>
      </bottom>
      <diagonal/>
    </border>
    <border>
      <left/>
      <right/>
      <top/>
      <bottom style="medium">
        <color theme="0" tint="-0.499984740745262"/>
      </bottom>
      <diagonal/>
    </border>
    <border>
      <left/>
      <right style="medium">
        <color indexed="64"/>
      </right>
      <top/>
      <bottom/>
      <diagonal/>
    </border>
    <border>
      <left/>
      <right/>
      <top style="thin">
        <color indexed="64"/>
      </top>
      <bottom style="thin">
        <color indexed="64"/>
      </bottom>
      <diagonal/>
    </border>
    <border>
      <left/>
      <right/>
      <top style="thin">
        <color indexed="64"/>
      </top>
      <bottom/>
      <diagonal/>
    </border>
    <border>
      <left style="medium">
        <color indexed="64"/>
      </left>
      <right/>
      <top/>
      <bottom/>
      <diagonal/>
    </border>
    <border>
      <left style="thin">
        <color indexed="64"/>
      </left>
      <right/>
      <top/>
      <bottom/>
      <diagonal/>
    </border>
    <border>
      <left/>
      <right/>
      <top style="thin">
        <color indexed="64"/>
      </top>
      <bottom style="medium">
        <color indexed="64"/>
      </bottom>
      <diagonal/>
    </border>
    <border>
      <left style="medium">
        <color indexed="64"/>
      </left>
      <right/>
      <top/>
      <bottom style="thin">
        <color indexed="64"/>
      </bottom>
      <diagonal/>
    </border>
    <border>
      <left/>
      <right style="thin">
        <color theme="0" tint="-0.499984740745262"/>
      </right>
      <top style="medium">
        <color theme="0" tint="-0.499984740745262"/>
      </top>
      <bottom style="medium">
        <color theme="0" tint="-0.499984740745262"/>
      </bottom>
      <diagonal/>
    </border>
    <border>
      <left/>
      <right style="thin">
        <color theme="0" tint="-0.24994659260841701"/>
      </right>
      <top style="medium">
        <color theme="0" tint="-0.499984740745262"/>
      </top>
      <bottom/>
      <diagonal/>
    </border>
    <border>
      <left style="thin">
        <color indexed="64"/>
      </left>
      <right style="thin">
        <color indexed="64"/>
      </right>
      <top style="medium">
        <color theme="0" tint="-0.499984740745262"/>
      </top>
      <bottom style="thin">
        <color indexed="64"/>
      </bottom>
      <diagonal/>
    </border>
    <border>
      <left style="medium">
        <color theme="0" tint="-0.499984740745262"/>
      </left>
      <right style="thin">
        <color theme="0" tint="-0.24994659260841701"/>
      </right>
      <top style="medium">
        <color theme="0" tint="-0.499984740745262"/>
      </top>
      <bottom style="medium">
        <color theme="0" tint="-0.499984740745262"/>
      </bottom>
      <diagonal/>
    </border>
    <border>
      <left style="thin">
        <color theme="0" tint="-0.24994659260841701"/>
      </left>
      <right style="thin">
        <color theme="0" tint="-0.24994659260841701"/>
      </right>
      <top style="medium">
        <color theme="0" tint="-0.499984740745262"/>
      </top>
      <bottom style="medium">
        <color theme="0" tint="-0.499984740745262"/>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style="medium">
        <color indexed="64"/>
      </right>
      <top style="thin">
        <color theme="1"/>
      </top>
      <bottom/>
      <diagonal/>
    </border>
    <border>
      <left style="medium">
        <color indexed="64"/>
      </left>
      <right style="thin">
        <color indexed="64"/>
      </right>
      <top style="thin">
        <color theme="1"/>
      </top>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s>
  <cellStyleXfs count="11">
    <xf numFmtId="0" fontId="0" fillId="0" borderId="0"/>
    <xf numFmtId="0" fontId="24" fillId="17" borderId="0" applyNumberFormat="0" applyBorder="0" applyAlignment="0" applyProtection="0"/>
    <xf numFmtId="0" fontId="11" fillId="0" borderId="0"/>
    <xf numFmtId="43" fontId="11" fillId="0" borderId="0" applyFont="0" applyFill="0" applyBorder="0" applyAlignment="0" applyProtection="0"/>
    <xf numFmtId="0" fontId="29" fillId="0" borderId="0"/>
    <xf numFmtId="0" fontId="10" fillId="0" borderId="0"/>
    <xf numFmtId="0" fontId="24" fillId="17" borderId="0" applyNumberFormat="0" applyBorder="0" applyAlignment="0" applyProtection="0"/>
    <xf numFmtId="0" fontId="36" fillId="0" borderId="0"/>
    <xf numFmtId="0" fontId="39" fillId="0" borderId="0" applyNumberFormat="0" applyFill="0" applyBorder="0" applyAlignment="0" applyProtection="0"/>
    <xf numFmtId="0" fontId="10" fillId="0" borderId="0"/>
    <xf numFmtId="0" fontId="40" fillId="27" borderId="0" applyNumberFormat="0" applyBorder="0" applyAlignment="0" applyProtection="0"/>
  </cellStyleXfs>
  <cellXfs count="767">
    <xf numFmtId="0" fontId="0" fillId="0" borderId="0" xfId="0"/>
    <xf numFmtId="0" fontId="0" fillId="2" borderId="2" xfId="0" applyFill="1" applyBorder="1"/>
    <xf numFmtId="0" fontId="16" fillId="2" borderId="2" xfId="0" applyFont="1" applyFill="1" applyBorder="1"/>
    <xf numFmtId="0" fontId="0" fillId="0" borderId="0" xfId="0"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17" fillId="0" borderId="1" xfId="0" applyFont="1" applyBorder="1" applyAlignment="1">
      <alignment horizontal="center" vertical="center" wrapText="1"/>
    </xf>
    <xf numFmtId="0" fontId="0" fillId="0" borderId="26" xfId="0" applyBorder="1"/>
    <xf numFmtId="0" fontId="0" fillId="0" borderId="27" xfId="0" applyBorder="1"/>
    <xf numFmtId="0" fontId="23" fillId="7" borderId="24" xfId="0" applyFont="1" applyFill="1" applyBorder="1" applyAlignment="1">
      <alignment horizontal="center" vertical="center"/>
    </xf>
    <xf numFmtId="0" fontId="23" fillId="8" borderId="24" xfId="0" applyFont="1" applyFill="1" applyBorder="1" applyAlignment="1">
      <alignment horizontal="center" vertical="center"/>
    </xf>
    <xf numFmtId="0" fontId="23" fillId="4" borderId="3" xfId="0" applyFont="1" applyFill="1" applyBorder="1" applyAlignment="1">
      <alignment horizontal="center" vertical="center"/>
    </xf>
    <xf numFmtId="0" fontId="23" fillId="4" borderId="6" xfId="0" applyFont="1" applyFill="1" applyBorder="1" applyAlignment="1">
      <alignment horizontal="center" vertical="center"/>
    </xf>
    <xf numFmtId="0" fontId="23" fillId="4" borderId="7" xfId="0" applyFont="1" applyFill="1" applyBorder="1" applyAlignment="1">
      <alignment horizontal="center" vertical="center"/>
    </xf>
    <xf numFmtId="0" fontId="23" fillId="7" borderId="21" xfId="0" applyFont="1" applyFill="1" applyBorder="1" applyAlignment="1">
      <alignment horizontal="center" vertical="center"/>
    </xf>
    <xf numFmtId="0" fontId="23" fillId="8" borderId="17" xfId="0" applyFont="1" applyFill="1" applyBorder="1" applyAlignment="1">
      <alignment horizontal="center" vertical="center"/>
    </xf>
    <xf numFmtId="0" fontId="23" fillId="8" borderId="15" xfId="0" applyFont="1" applyFill="1" applyBorder="1" applyAlignment="1">
      <alignment horizontal="center" vertical="center"/>
    </xf>
    <xf numFmtId="0" fontId="23" fillId="4" borderId="25" xfId="0" applyFont="1" applyFill="1" applyBorder="1" applyAlignment="1">
      <alignment horizontal="center" vertical="center"/>
    </xf>
    <xf numFmtId="0" fontId="23" fillId="4" borderId="9" xfId="0" applyFont="1" applyFill="1" applyBorder="1" applyAlignment="1">
      <alignment horizontal="center" vertical="center"/>
    </xf>
    <xf numFmtId="0" fontId="23" fillId="7" borderId="10" xfId="0" applyFont="1" applyFill="1" applyBorder="1" applyAlignment="1">
      <alignment horizontal="center" vertical="center"/>
    </xf>
    <xf numFmtId="0" fontId="23" fillId="7" borderId="7" xfId="0" applyFont="1" applyFill="1" applyBorder="1" applyAlignment="1">
      <alignment horizontal="center" vertical="center"/>
    </xf>
    <xf numFmtId="0" fontId="23" fillId="4" borderId="23" xfId="0" applyFont="1" applyFill="1" applyBorder="1" applyAlignment="1">
      <alignment horizontal="center" vertical="center"/>
    </xf>
    <xf numFmtId="0" fontId="23" fillId="7" borderId="1" xfId="0" applyFont="1" applyFill="1" applyBorder="1" applyAlignment="1">
      <alignment horizontal="center" vertical="center"/>
    </xf>
    <xf numFmtId="0" fontId="23" fillId="8" borderId="28" xfId="0" applyFont="1" applyFill="1" applyBorder="1" applyAlignment="1">
      <alignment horizontal="center" vertical="center"/>
    </xf>
    <xf numFmtId="0" fontId="23" fillId="7" borderId="25" xfId="0" applyFont="1" applyFill="1" applyBorder="1" applyAlignment="1">
      <alignment horizontal="center" vertical="center"/>
    </xf>
    <xf numFmtId="0" fontId="23" fillId="7" borderId="19" xfId="0" applyFont="1" applyFill="1" applyBorder="1" applyAlignment="1">
      <alignment horizontal="center" vertical="center"/>
    </xf>
    <xf numFmtId="0" fontId="23" fillId="7" borderId="4" xfId="0" applyFont="1" applyFill="1" applyBorder="1" applyAlignment="1">
      <alignment horizontal="center" vertical="center"/>
    </xf>
    <xf numFmtId="0" fontId="23" fillId="9" borderId="5" xfId="0" applyFont="1" applyFill="1" applyBorder="1" applyAlignment="1">
      <alignment horizontal="center" vertical="center"/>
    </xf>
    <xf numFmtId="0" fontId="23" fillId="8" borderId="29" xfId="0" applyFont="1" applyFill="1" applyBorder="1" applyAlignment="1">
      <alignment horizontal="center" vertical="center"/>
    </xf>
    <xf numFmtId="0" fontId="23" fillId="0" borderId="0" xfId="0" applyFont="1"/>
    <xf numFmtId="0" fontId="12" fillId="11" borderId="6" xfId="0" applyFont="1" applyFill="1" applyBorder="1" applyAlignment="1">
      <alignment horizontal="center" vertical="center"/>
    </xf>
    <xf numFmtId="0" fontId="12" fillId="11" borderId="1" xfId="0" applyFont="1" applyFill="1" applyBorder="1" applyAlignment="1">
      <alignment horizontal="center" vertical="center"/>
    </xf>
    <xf numFmtId="0" fontId="12" fillId="11" borderId="7" xfId="0" applyFont="1" applyFill="1" applyBorder="1" applyAlignment="1">
      <alignment horizontal="center" vertical="center"/>
    </xf>
    <xf numFmtId="0" fontId="12" fillId="11" borderId="9" xfId="0" applyFont="1" applyFill="1" applyBorder="1" applyAlignment="1">
      <alignment horizontal="center" vertical="center"/>
    </xf>
    <xf numFmtId="0" fontId="12" fillId="12" borderId="1" xfId="0" applyFont="1" applyFill="1" applyBorder="1" applyAlignment="1">
      <alignment horizontal="center" vertical="center"/>
    </xf>
    <xf numFmtId="0" fontId="12" fillId="12" borderId="9" xfId="0" applyFont="1" applyFill="1" applyBorder="1" applyAlignment="1">
      <alignment horizontal="center" vertical="center"/>
    </xf>
    <xf numFmtId="0" fontId="12" fillId="13" borderId="1" xfId="0" applyFont="1" applyFill="1" applyBorder="1" applyAlignment="1">
      <alignment horizontal="center" vertical="center"/>
    </xf>
    <xf numFmtId="0" fontId="12" fillId="13" borderId="9" xfId="0" applyFont="1" applyFill="1" applyBorder="1" applyAlignment="1">
      <alignment horizontal="center" vertical="center"/>
    </xf>
    <xf numFmtId="0" fontId="12" fillId="13" borderId="6" xfId="0" applyFont="1" applyFill="1" applyBorder="1" applyAlignment="1">
      <alignment horizontal="center" vertical="center"/>
    </xf>
    <xf numFmtId="0" fontId="12" fillId="10" borderId="8" xfId="0" applyFont="1" applyFill="1" applyBorder="1" applyAlignment="1">
      <alignment horizontal="center" vertical="center"/>
    </xf>
    <xf numFmtId="0" fontId="12" fillId="10" borderId="10" xfId="0" applyFont="1" applyFill="1" applyBorder="1" applyAlignment="1">
      <alignment horizontal="center" vertical="center"/>
    </xf>
    <xf numFmtId="0" fontId="12" fillId="10" borderId="25" xfId="0" applyFont="1" applyFill="1" applyBorder="1" applyAlignment="1">
      <alignment horizontal="center" vertical="center"/>
    </xf>
    <xf numFmtId="0" fontId="12" fillId="10" borderId="1" xfId="0" applyFont="1" applyFill="1" applyBorder="1" applyAlignment="1">
      <alignment horizontal="center" vertical="center"/>
    </xf>
    <xf numFmtId="0" fontId="12" fillId="10" borderId="19" xfId="0" applyFont="1" applyFill="1" applyBorder="1" applyAlignment="1">
      <alignment horizontal="center" vertical="center"/>
    </xf>
    <xf numFmtId="0" fontId="12" fillId="10" borderId="9" xfId="0" applyFont="1" applyFill="1" applyBorder="1" applyAlignment="1">
      <alignment horizontal="center" vertical="center"/>
    </xf>
    <xf numFmtId="0" fontId="12" fillId="10" borderId="20" xfId="0" applyFont="1" applyFill="1" applyBorder="1" applyAlignment="1">
      <alignment horizontal="center" vertical="center"/>
    </xf>
    <xf numFmtId="0" fontId="0" fillId="0" borderId="0" xfId="0" applyAlignment="1">
      <alignment horizontal="right"/>
    </xf>
    <xf numFmtId="0" fontId="17" fillId="0" borderId="0" xfId="0" applyFont="1" applyAlignment="1">
      <alignment vertical="center" wrapText="1"/>
    </xf>
    <xf numFmtId="0" fontId="23" fillId="0" borderId="0" xfId="0" applyFont="1" applyAlignment="1">
      <alignment horizontal="center" vertical="center"/>
    </xf>
    <xf numFmtId="0" fontId="16" fillId="0" borderId="16" xfId="0" applyFont="1" applyBorder="1" applyAlignment="1">
      <alignment horizontal="center" vertical="center"/>
    </xf>
    <xf numFmtId="49" fontId="14" fillId="0" borderId="16" xfId="0" applyNumberFormat="1" applyFont="1" applyBorder="1" applyAlignment="1">
      <alignment horizontal="center" vertical="center"/>
    </xf>
    <xf numFmtId="0" fontId="17" fillId="0" borderId="53" xfId="0" applyFont="1" applyBorder="1" applyAlignment="1">
      <alignment vertical="center" wrapText="1"/>
    </xf>
    <xf numFmtId="49" fontId="14" fillId="0" borderId="17" xfId="0" applyNumberFormat="1" applyFont="1" applyBorder="1" applyAlignment="1">
      <alignment horizontal="center" vertical="center"/>
    </xf>
    <xf numFmtId="0" fontId="17" fillId="0" borderId="14" xfId="0" applyFont="1" applyBorder="1" applyAlignment="1">
      <alignment horizontal="left" vertical="center" wrapText="1"/>
    </xf>
    <xf numFmtId="0" fontId="17" fillId="0" borderId="47" xfId="0" applyFont="1" applyBorder="1" applyAlignment="1">
      <alignment vertical="center" wrapText="1"/>
    </xf>
    <xf numFmtId="0" fontId="17" fillId="0" borderId="53" xfId="0" applyFont="1" applyBorder="1" applyAlignment="1">
      <alignment horizontal="center" vertical="center" wrapText="1"/>
    </xf>
    <xf numFmtId="0" fontId="16" fillId="0" borderId="17" xfId="0" applyFont="1" applyBorder="1" applyAlignment="1">
      <alignment horizontal="center" vertical="center"/>
    </xf>
    <xf numFmtId="0" fontId="17" fillId="0" borderId="14" xfId="0" applyFont="1" applyBorder="1" applyAlignment="1">
      <alignment horizontal="center" vertical="center" wrapText="1"/>
    </xf>
    <xf numFmtId="0" fontId="17" fillId="0" borderId="47" xfId="0" applyFont="1" applyBorder="1" applyAlignment="1">
      <alignment horizontal="center" vertical="center" wrapText="1"/>
    </xf>
    <xf numFmtId="0" fontId="27" fillId="19" borderId="18" xfId="0" applyFont="1" applyFill="1" applyBorder="1" applyAlignment="1">
      <alignment horizontal="center"/>
    </xf>
    <xf numFmtId="0" fontId="27" fillId="19" borderId="12" xfId="0" applyFont="1" applyFill="1" applyBorder="1" applyAlignment="1">
      <alignment horizontal="center"/>
    </xf>
    <xf numFmtId="0" fontId="27" fillId="19" borderId="12" xfId="0" applyFont="1" applyFill="1" applyBorder="1" applyAlignment="1">
      <alignment horizontal="center" wrapText="1"/>
    </xf>
    <xf numFmtId="0" fontId="27" fillId="19" borderId="15" xfId="0" applyFont="1" applyFill="1" applyBorder="1" applyAlignment="1">
      <alignment horizontal="center"/>
    </xf>
    <xf numFmtId="0" fontId="16" fillId="15" borderId="1" xfId="0" applyFont="1" applyFill="1" applyBorder="1" applyAlignment="1">
      <alignment horizontal="center" vertical="center"/>
    </xf>
    <xf numFmtId="0" fontId="16" fillId="20" borderId="18" xfId="0" applyFont="1" applyFill="1" applyBorder="1" applyAlignment="1">
      <alignment horizontal="center" vertical="center"/>
    </xf>
    <xf numFmtId="0" fontId="16" fillId="20" borderId="12" xfId="0" applyFont="1" applyFill="1" applyBorder="1" applyAlignment="1">
      <alignment horizontal="center" vertical="center"/>
    </xf>
    <xf numFmtId="0" fontId="16" fillId="20" borderId="15" xfId="0" applyFont="1" applyFill="1" applyBorder="1" applyAlignment="1">
      <alignment horizontal="center" vertical="center"/>
    </xf>
    <xf numFmtId="0" fontId="11" fillId="0" borderId="0" xfId="0" applyFont="1"/>
    <xf numFmtId="0" fontId="0" fillId="2" borderId="0" xfId="0" applyFill="1"/>
    <xf numFmtId="0" fontId="12" fillId="0" borderId="0" xfId="0" applyFont="1"/>
    <xf numFmtId="0" fontId="11" fillId="0" borderId="15" xfId="1" applyFont="1" applyFill="1" applyBorder="1" applyAlignment="1">
      <alignment horizontal="left" vertical="top" wrapText="1"/>
    </xf>
    <xf numFmtId="0" fontId="16" fillId="0" borderId="0" xfId="2" applyFont="1"/>
    <xf numFmtId="0" fontId="16" fillId="0" borderId="48" xfId="2" applyFont="1" applyBorder="1" applyAlignment="1">
      <alignment horizontal="center" vertical="center" wrapText="1"/>
    </xf>
    <xf numFmtId="0" fontId="16" fillId="0" borderId="49" xfId="2" applyFont="1" applyBorder="1" applyAlignment="1">
      <alignment horizontal="center" vertical="center" wrapText="1"/>
    </xf>
    <xf numFmtId="0" fontId="16" fillId="0" borderId="28" xfId="2" applyFont="1" applyBorder="1" applyAlignment="1">
      <alignment horizontal="center" vertical="center" wrapText="1"/>
    </xf>
    <xf numFmtId="0" fontId="16" fillId="0" borderId="44" xfId="2" applyFont="1" applyBorder="1" applyAlignment="1">
      <alignment horizontal="center" vertical="center" wrapText="1"/>
    </xf>
    <xf numFmtId="0" fontId="16" fillId="0" borderId="49" xfId="2" applyFont="1" applyBorder="1" applyAlignment="1">
      <alignment horizontal="center" vertical="center" textRotation="180"/>
    </xf>
    <xf numFmtId="0" fontId="16" fillId="3" borderId="28" xfId="2" applyFont="1" applyFill="1" applyBorder="1" applyAlignment="1">
      <alignment horizontal="center" vertical="center" textRotation="180"/>
    </xf>
    <xf numFmtId="0" fontId="11" fillId="0" borderId="0" xfId="2"/>
    <xf numFmtId="0" fontId="11" fillId="0" borderId="0" xfId="2" applyAlignment="1">
      <alignment horizontal="left" wrapText="1"/>
    </xf>
    <xf numFmtId="0" fontId="11" fillId="0" borderId="0" xfId="2" applyAlignment="1">
      <alignment wrapText="1"/>
    </xf>
    <xf numFmtId="0" fontId="11" fillId="0" borderId="0" xfId="2" applyAlignment="1">
      <alignment horizontal="center" vertical="center"/>
    </xf>
    <xf numFmtId="0" fontId="29" fillId="0" borderId="0" xfId="4"/>
    <xf numFmtId="0" fontId="12" fillId="16" borderId="58" xfId="4" applyFont="1" applyFill="1" applyBorder="1" applyAlignment="1">
      <alignment horizontal="center" vertical="center" wrapText="1"/>
    </xf>
    <xf numFmtId="0" fontId="12" fillId="16" borderId="59" xfId="4" applyFont="1" applyFill="1" applyBorder="1" applyAlignment="1">
      <alignment horizontal="center" vertical="center" wrapText="1"/>
    </xf>
    <xf numFmtId="0" fontId="12" fillId="16" borderId="60" xfId="4" applyFont="1" applyFill="1" applyBorder="1" applyAlignment="1">
      <alignment horizontal="center" vertical="center" wrapText="1"/>
    </xf>
    <xf numFmtId="164" fontId="26" fillId="0" borderId="68" xfId="4" applyNumberFormat="1" applyFont="1" applyBorder="1" applyAlignment="1">
      <alignment horizontal="center" vertical="center" wrapText="1"/>
    </xf>
    <xf numFmtId="0" fontId="10" fillId="0" borderId="0" xfId="5" applyProtection="1">
      <protection locked="0"/>
    </xf>
    <xf numFmtId="0" fontId="11" fillId="0" borderId="0" xfId="5" applyFont="1" applyAlignment="1" applyProtection="1">
      <alignment horizontal="center"/>
      <protection locked="0"/>
    </xf>
    <xf numFmtId="0" fontId="10" fillId="0" borderId="0" xfId="5" applyAlignment="1" applyProtection="1">
      <alignment horizontal="left"/>
      <protection locked="0"/>
    </xf>
    <xf numFmtId="0" fontId="10" fillId="0" borderId="0" xfId="5"/>
    <xf numFmtId="0" fontId="30" fillId="21" borderId="78" xfId="5" applyFont="1" applyFill="1" applyBorder="1" applyAlignment="1" applyProtection="1">
      <alignment horizontal="left" vertical="center" wrapText="1"/>
      <protection locked="0"/>
    </xf>
    <xf numFmtId="0" fontId="30" fillId="21" borderId="81" xfId="5" applyFont="1" applyFill="1" applyBorder="1" applyAlignment="1" applyProtection="1">
      <alignment horizontal="left" vertical="center" wrapText="1"/>
      <protection locked="0"/>
    </xf>
    <xf numFmtId="0" fontId="0" fillId="0" borderId="84" xfId="0" applyBorder="1" applyAlignment="1">
      <alignment horizontal="left" vertical="center" wrapText="1"/>
    </xf>
    <xf numFmtId="0" fontId="0" fillId="0" borderId="85" xfId="0" applyBorder="1" applyAlignment="1">
      <alignment horizontal="left" vertical="center"/>
    </xf>
    <xf numFmtId="0" fontId="0" fillId="0" borderId="86" xfId="0" applyBorder="1" applyAlignment="1">
      <alignment horizontal="left" vertical="center" wrapText="1"/>
    </xf>
    <xf numFmtId="0" fontId="11" fillId="0" borderId="0" xfId="2" applyAlignment="1">
      <alignment horizontal="left" vertical="center"/>
    </xf>
    <xf numFmtId="0" fontId="12" fillId="16" borderId="58" xfId="5" applyFont="1" applyFill="1" applyBorder="1" applyAlignment="1">
      <alignment horizontal="center" vertical="center" wrapText="1"/>
    </xf>
    <xf numFmtId="0" fontId="12" fillId="16" borderId="60" xfId="5" applyFont="1" applyFill="1" applyBorder="1" applyAlignment="1">
      <alignment horizontal="center" vertical="center" wrapText="1"/>
    </xf>
    <xf numFmtId="164" fontId="26" fillId="0" borderId="74" xfId="5" applyNumberFormat="1" applyFont="1" applyBorder="1" applyAlignment="1">
      <alignment horizontal="left" vertical="center" wrapText="1"/>
    </xf>
    <xf numFmtId="164" fontId="26" fillId="0" borderId="87" xfId="5" applyNumberFormat="1" applyFont="1" applyBorder="1" applyAlignment="1">
      <alignment horizontal="left" vertical="center" wrapText="1"/>
    </xf>
    <xf numFmtId="0" fontId="32" fillId="2" borderId="18" xfId="2" applyFont="1" applyFill="1" applyBorder="1" applyAlignment="1">
      <alignment horizontal="center" vertical="center"/>
    </xf>
    <xf numFmtId="0" fontId="31" fillId="0" borderId="15" xfId="0" applyFont="1" applyBorder="1" applyAlignment="1">
      <alignment horizontal="center" vertical="center"/>
    </xf>
    <xf numFmtId="0" fontId="17" fillId="2" borderId="16" xfId="2" applyFont="1" applyFill="1" applyBorder="1" applyAlignment="1">
      <alignment horizontal="center" vertical="center"/>
    </xf>
    <xf numFmtId="0" fontId="11" fillId="4" borderId="53" xfId="2" applyFill="1" applyBorder="1" applyAlignment="1">
      <alignment horizontal="center" vertical="center"/>
    </xf>
    <xf numFmtId="0" fontId="11" fillId="5" borderId="53" xfId="2" applyFill="1" applyBorder="1" applyAlignment="1">
      <alignment horizontal="center" vertical="center"/>
    </xf>
    <xf numFmtId="0" fontId="11" fillId="6" borderId="53" xfId="2" applyFill="1" applyBorder="1" applyAlignment="1">
      <alignment horizontal="center" vertical="center"/>
    </xf>
    <xf numFmtId="0" fontId="17" fillId="2" borderId="17" xfId="2" applyFont="1" applyFill="1" applyBorder="1" applyAlignment="1">
      <alignment horizontal="center" vertical="center"/>
    </xf>
    <xf numFmtId="0" fontId="11" fillId="10" borderId="47" xfId="2" applyFill="1" applyBorder="1" applyAlignment="1">
      <alignment horizontal="center" vertical="center"/>
    </xf>
    <xf numFmtId="0" fontId="11" fillId="0" borderId="51" xfId="2" applyBorder="1" applyAlignment="1">
      <alignment vertical="center"/>
    </xf>
    <xf numFmtId="165" fontId="26" fillId="0" borderId="69" xfId="4" applyNumberFormat="1" applyFont="1" applyBorder="1" applyAlignment="1">
      <alignment horizontal="center" vertical="center" wrapText="1"/>
    </xf>
    <xf numFmtId="0" fontId="26" fillId="0" borderId="69" xfId="4" applyFont="1" applyBorder="1" applyAlignment="1">
      <alignment horizontal="center" vertical="center" wrapText="1"/>
    </xf>
    <xf numFmtId="164" fontId="26" fillId="0" borderId="74" xfId="4" applyNumberFormat="1" applyFont="1" applyBorder="1" applyAlignment="1">
      <alignment horizontal="left" vertical="center" wrapText="1"/>
    </xf>
    <xf numFmtId="0" fontId="18" fillId="22" borderId="50" xfId="2" applyFont="1" applyFill="1" applyBorder="1" applyAlignment="1">
      <alignment vertical="top"/>
    </xf>
    <xf numFmtId="0" fontId="18" fillId="22" borderId="65" xfId="2" applyFont="1" applyFill="1" applyBorder="1" applyAlignment="1">
      <alignment vertical="top"/>
    </xf>
    <xf numFmtId="0" fontId="11" fillId="0" borderId="0" xfId="2" applyAlignment="1">
      <alignment horizontal="left"/>
    </xf>
    <xf numFmtId="0" fontId="18" fillId="23" borderId="61" xfId="2" applyFont="1" applyFill="1" applyBorder="1" applyAlignment="1">
      <alignment horizontal="left" vertical="top"/>
    </xf>
    <xf numFmtId="0" fontId="18" fillId="23" borderId="50" xfId="2" applyFont="1" applyFill="1" applyBorder="1" applyAlignment="1">
      <alignment horizontal="left" vertical="top"/>
    </xf>
    <xf numFmtId="0" fontId="18" fillId="23" borderId="65" xfId="2" applyFont="1" applyFill="1" applyBorder="1" applyAlignment="1">
      <alignment horizontal="left" vertical="top"/>
    </xf>
    <xf numFmtId="0" fontId="11" fillId="0" borderId="9" xfId="2" applyBorder="1" applyAlignment="1">
      <alignment vertical="center"/>
    </xf>
    <xf numFmtId="0" fontId="11" fillId="14" borderId="0" xfId="2" applyFill="1" applyAlignment="1">
      <alignment vertical="center"/>
    </xf>
    <xf numFmtId="0" fontId="16" fillId="14" borderId="0" xfId="2" applyFont="1" applyFill="1" applyAlignment="1">
      <alignment horizontal="center" vertical="center" wrapText="1"/>
    </xf>
    <xf numFmtId="0" fontId="11" fillId="14" borderId="0" xfId="2" applyFill="1"/>
    <xf numFmtId="0" fontId="11" fillId="0" borderId="0" xfId="2" applyAlignment="1">
      <alignment vertical="center"/>
    </xf>
    <xf numFmtId="0" fontId="11" fillId="14" borderId="1" xfId="2" applyFill="1" applyBorder="1" applyAlignment="1">
      <alignment vertical="top" wrapText="1"/>
    </xf>
    <xf numFmtId="0" fontId="11" fillId="14" borderId="53" xfId="2" applyFill="1" applyBorder="1" applyAlignment="1">
      <alignment vertical="top" wrapText="1"/>
    </xf>
    <xf numFmtId="0" fontId="11" fillId="0" borderId="88" xfId="2" applyBorder="1" applyAlignment="1">
      <alignment vertical="center"/>
    </xf>
    <xf numFmtId="0" fontId="33" fillId="22" borderId="50" xfId="2" applyFont="1" applyFill="1" applyBorder="1" applyAlignment="1">
      <alignment vertical="top"/>
    </xf>
    <xf numFmtId="0" fontId="11" fillId="14" borderId="15" xfId="1" applyFont="1" applyFill="1" applyBorder="1" applyAlignment="1">
      <alignment horizontal="left" vertical="top" wrapText="1"/>
    </xf>
    <xf numFmtId="0" fontId="11" fillId="14" borderId="15" xfId="2" applyFill="1" applyBorder="1" applyAlignment="1">
      <alignment horizontal="left" vertical="top" wrapText="1"/>
    </xf>
    <xf numFmtId="0" fontId="11" fillId="14" borderId="36" xfId="2" applyFill="1" applyBorder="1" applyAlignment="1">
      <alignment horizontal="center" vertical="top" wrapText="1"/>
    </xf>
    <xf numFmtId="0" fontId="11" fillId="14" borderId="36" xfId="2" applyFill="1" applyBorder="1" applyAlignment="1">
      <alignment horizontal="left" vertical="top" wrapText="1"/>
    </xf>
    <xf numFmtId="1" fontId="11" fillId="3" borderId="27" xfId="2" applyNumberFormat="1" applyFill="1" applyBorder="1" applyAlignment="1">
      <alignment horizontal="left" vertical="top" wrapText="1"/>
    </xf>
    <xf numFmtId="0" fontId="11" fillId="0" borderId="1" xfId="2" applyBorder="1" applyAlignment="1">
      <alignment vertical="top" wrapText="1"/>
    </xf>
    <xf numFmtId="0" fontId="11" fillId="14" borderId="16" xfId="2" applyFill="1" applyBorder="1" applyAlignment="1">
      <alignment vertical="top" wrapText="1"/>
    </xf>
    <xf numFmtId="0" fontId="16" fillId="0" borderId="0" xfId="2" applyFont="1" applyAlignment="1">
      <alignment vertical="center"/>
    </xf>
    <xf numFmtId="0" fontId="18" fillId="3" borderId="61" xfId="2" applyFont="1" applyFill="1" applyBorder="1" applyAlignment="1">
      <alignment horizontal="left" vertical="top"/>
    </xf>
    <xf numFmtId="0" fontId="18" fillId="3" borderId="50" xfId="2" applyFont="1" applyFill="1" applyBorder="1" applyAlignment="1">
      <alignment horizontal="left" vertical="top"/>
    </xf>
    <xf numFmtId="0" fontId="18" fillId="3" borderId="65" xfId="2" applyFont="1" applyFill="1" applyBorder="1" applyAlignment="1">
      <alignment horizontal="left" vertical="top"/>
    </xf>
    <xf numFmtId="0" fontId="11" fillId="0" borderId="1" xfId="2" applyBorder="1" applyAlignment="1">
      <alignment horizontal="left" vertical="top" wrapText="1"/>
    </xf>
    <xf numFmtId="0" fontId="35" fillId="14" borderId="18" xfId="2" applyFont="1" applyFill="1" applyBorder="1" applyAlignment="1">
      <alignment horizontal="left" vertical="top" wrapText="1"/>
    </xf>
    <xf numFmtId="0" fontId="11" fillId="24" borderId="12" xfId="0" applyFont="1" applyFill="1" applyBorder="1" applyAlignment="1">
      <alignment vertical="top" wrapText="1"/>
    </xf>
    <xf numFmtId="0" fontId="18" fillId="23" borderId="50" xfId="2" quotePrefix="1" applyFont="1" applyFill="1" applyBorder="1" applyAlignment="1">
      <alignment horizontal="left" vertical="top"/>
    </xf>
    <xf numFmtId="0" fontId="11" fillId="0" borderId="12" xfId="2" applyBorder="1" applyAlignment="1">
      <alignment vertical="top" wrapText="1"/>
    </xf>
    <xf numFmtId="0" fontId="11" fillId="14" borderId="21" xfId="2" applyFill="1" applyBorder="1" applyAlignment="1">
      <alignment horizontal="center" vertical="center"/>
    </xf>
    <xf numFmtId="0" fontId="11" fillId="14" borderId="15" xfId="2" applyFill="1" applyBorder="1" applyAlignment="1">
      <alignment vertical="top" wrapText="1"/>
    </xf>
    <xf numFmtId="0" fontId="11" fillId="14" borderId="51" xfId="2" applyFill="1" applyBorder="1" applyAlignment="1">
      <alignment horizontal="center" vertical="top" wrapText="1"/>
    </xf>
    <xf numFmtId="1" fontId="11" fillId="0" borderId="27" xfId="2" applyNumberFormat="1" applyBorder="1" applyAlignment="1">
      <alignment horizontal="left" vertical="top" wrapText="1"/>
    </xf>
    <xf numFmtId="0" fontId="11" fillId="14" borderId="51" xfId="2" applyFill="1" applyBorder="1" applyAlignment="1">
      <alignment horizontal="left" vertical="top" wrapText="1"/>
    </xf>
    <xf numFmtId="1" fontId="11" fillId="14" borderId="51" xfId="2" applyNumberFormat="1" applyFill="1" applyBorder="1" applyAlignment="1">
      <alignment horizontal="left" vertical="top" wrapText="1"/>
    </xf>
    <xf numFmtId="0" fontId="11" fillId="14" borderId="16" xfId="2" applyFill="1" applyBorder="1" applyAlignment="1">
      <alignment horizontal="left" vertical="top" wrapText="1"/>
    </xf>
    <xf numFmtId="0" fontId="11" fillId="0" borderId="10" xfId="2" applyBorder="1" applyAlignment="1">
      <alignment horizontal="left" vertical="top" wrapText="1"/>
    </xf>
    <xf numFmtId="0" fontId="11" fillId="0" borderId="53" xfId="2" applyBorder="1" applyAlignment="1">
      <alignment horizontal="left" vertical="top" wrapText="1"/>
    </xf>
    <xf numFmtId="0" fontId="11" fillId="3" borderId="0" xfId="2" applyFill="1" applyAlignment="1">
      <alignment horizontal="left" vertical="top" wrapText="1"/>
    </xf>
    <xf numFmtId="0" fontId="11" fillId="14" borderId="23" xfId="2" applyFill="1" applyBorder="1" applyAlignment="1">
      <alignment horizontal="center" vertical="top" wrapText="1"/>
    </xf>
    <xf numFmtId="0" fontId="11" fillId="3" borderId="22" xfId="2" applyFill="1" applyBorder="1" applyAlignment="1">
      <alignment horizontal="left" vertical="top" wrapText="1"/>
    </xf>
    <xf numFmtId="1" fontId="11" fillId="14" borderId="27" xfId="2" applyNumberFormat="1" applyFill="1" applyBorder="1" applyAlignment="1">
      <alignment horizontal="left" vertical="top" wrapText="1"/>
    </xf>
    <xf numFmtId="0" fontId="11" fillId="14" borderId="47" xfId="2" applyFill="1" applyBorder="1" applyAlignment="1">
      <alignment horizontal="left" vertical="top" wrapText="1"/>
    </xf>
    <xf numFmtId="0" fontId="11" fillId="14" borderId="53" xfId="2" applyFill="1" applyBorder="1" applyAlignment="1">
      <alignment horizontal="left" vertical="top" wrapText="1"/>
    </xf>
    <xf numFmtId="0" fontId="11" fillId="14" borderId="18" xfId="2" applyFill="1" applyBorder="1" applyAlignment="1">
      <alignment horizontal="left" vertical="top" wrapText="1"/>
    </xf>
    <xf numFmtId="0" fontId="11" fillId="0" borderId="15" xfId="2" applyBorder="1" applyAlignment="1">
      <alignment horizontal="left" vertical="top" wrapText="1"/>
    </xf>
    <xf numFmtId="0" fontId="35" fillId="0" borderId="12" xfId="2" applyFont="1" applyBorder="1" applyAlignment="1">
      <alignment horizontal="left" vertical="top" wrapText="1"/>
    </xf>
    <xf numFmtId="0" fontId="11" fillId="14" borderId="18" xfId="2" applyFill="1" applyBorder="1" applyAlignment="1">
      <alignment vertical="top" wrapText="1"/>
    </xf>
    <xf numFmtId="0" fontId="11" fillId="14" borderId="0" xfId="2" applyFill="1" applyAlignment="1">
      <alignment vertical="top" wrapText="1"/>
    </xf>
    <xf numFmtId="0" fontId="11" fillId="14" borderId="0" xfId="2" applyFill="1" applyAlignment="1">
      <alignment horizontal="left" vertical="top" wrapText="1"/>
    </xf>
    <xf numFmtId="0" fontId="11" fillId="0" borderId="0" xfId="2" applyAlignment="1">
      <alignment horizontal="left" vertical="top" wrapText="1"/>
    </xf>
    <xf numFmtId="0" fontId="11" fillId="0" borderId="51" xfId="2" applyBorder="1" applyAlignment="1">
      <alignment horizontal="left" vertical="top" wrapText="1"/>
    </xf>
    <xf numFmtId="0" fontId="11" fillId="0" borderId="16" xfId="2" applyBorder="1" applyAlignment="1">
      <alignment horizontal="left" vertical="top" wrapText="1"/>
    </xf>
    <xf numFmtId="0" fontId="11" fillId="14" borderId="17" xfId="2" applyFill="1" applyBorder="1" applyAlignment="1">
      <alignment horizontal="left" vertical="top" wrapText="1"/>
    </xf>
    <xf numFmtId="0" fontId="11" fillId="0" borderId="47" xfId="2" applyBorder="1" applyAlignment="1">
      <alignment horizontal="left" vertical="top" wrapText="1"/>
    </xf>
    <xf numFmtId="1" fontId="11" fillId="13" borderId="51" xfId="2" applyNumberFormat="1" applyFill="1" applyBorder="1" applyAlignment="1">
      <alignment horizontal="left" vertical="top" wrapText="1"/>
    </xf>
    <xf numFmtId="1" fontId="11" fillId="3" borderId="36" xfId="2" applyNumberFormat="1" applyFill="1" applyBorder="1" applyAlignment="1">
      <alignment horizontal="left" vertical="top" wrapText="1"/>
    </xf>
    <xf numFmtId="0" fontId="11" fillId="0" borderId="13" xfId="2" applyBorder="1" applyAlignment="1">
      <alignment horizontal="left" vertical="top" wrapText="1"/>
    </xf>
    <xf numFmtId="0" fontId="11" fillId="3" borderId="51" xfId="2" applyFill="1" applyBorder="1" applyAlignment="1">
      <alignment horizontal="left" vertical="top" wrapText="1"/>
    </xf>
    <xf numFmtId="1" fontId="11" fillId="14" borderId="36" xfId="2" applyNumberFormat="1" applyFill="1" applyBorder="1" applyAlignment="1">
      <alignment horizontal="left" vertical="top" wrapText="1"/>
    </xf>
    <xf numFmtId="0" fontId="11" fillId="13" borderId="0" xfId="2" applyFill="1"/>
    <xf numFmtId="0" fontId="11" fillId="0" borderId="18" xfId="2" applyBorder="1" applyAlignment="1">
      <alignment horizontal="left" vertical="top" wrapText="1"/>
    </xf>
    <xf numFmtId="0" fontId="11" fillId="3" borderId="31" xfId="2" applyFill="1" applyBorder="1" applyAlignment="1">
      <alignment horizontal="left" vertical="top" wrapText="1"/>
    </xf>
    <xf numFmtId="0" fontId="11" fillId="0" borderId="16" xfId="2" applyBorder="1" applyAlignment="1">
      <alignment vertical="top" wrapText="1"/>
    </xf>
    <xf numFmtId="0" fontId="11" fillId="0" borderId="6" xfId="2" applyBorder="1" applyAlignment="1">
      <alignment vertical="top" wrapText="1"/>
    </xf>
    <xf numFmtId="0" fontId="11" fillId="14" borderId="89" xfId="2" applyFill="1" applyBorder="1" applyAlignment="1">
      <alignment vertical="top" wrapText="1"/>
    </xf>
    <xf numFmtId="0" fontId="11" fillId="25" borderId="12" xfId="0" applyFont="1" applyFill="1" applyBorder="1" applyAlignment="1">
      <alignment vertical="top" wrapText="1"/>
    </xf>
    <xf numFmtId="0" fontId="35" fillId="0" borderId="13" xfId="2" applyFont="1" applyBorder="1" applyAlignment="1">
      <alignment horizontal="left" vertical="top" wrapText="1"/>
    </xf>
    <xf numFmtId="0" fontId="35" fillId="3" borderId="51" xfId="2" applyFont="1" applyFill="1" applyBorder="1" applyAlignment="1">
      <alignment horizontal="left" vertical="top" wrapText="1"/>
    </xf>
    <xf numFmtId="0" fontId="35" fillId="0" borderId="51" xfId="2" applyFont="1" applyBorder="1" applyAlignment="1">
      <alignment vertical="center"/>
    </xf>
    <xf numFmtId="0" fontId="11" fillId="14" borderId="92" xfId="2" applyFill="1" applyBorder="1" applyAlignment="1">
      <alignment vertical="top" wrapText="1"/>
    </xf>
    <xf numFmtId="0" fontId="11" fillId="0" borderId="17" xfId="2" applyBorder="1" applyAlignment="1">
      <alignment vertical="top" wrapText="1"/>
    </xf>
    <xf numFmtId="0" fontId="11" fillId="0" borderId="44" xfId="2" applyBorder="1" applyAlignment="1">
      <alignment horizontal="left" vertical="top" wrapText="1"/>
    </xf>
    <xf numFmtId="0" fontId="11" fillId="0" borderId="92" xfId="1" applyFont="1" applyFill="1" applyBorder="1" applyAlignment="1">
      <alignment horizontal="left" vertical="top" wrapText="1"/>
    </xf>
    <xf numFmtId="1" fontId="11" fillId="3" borderId="31" xfId="2" applyNumberFormat="1" applyFill="1" applyBorder="1" applyAlignment="1">
      <alignment horizontal="left" vertical="top" wrapText="1"/>
    </xf>
    <xf numFmtId="0" fontId="18" fillId="3" borderId="35" xfId="2" applyFont="1" applyFill="1" applyBorder="1" applyAlignment="1">
      <alignment horizontal="left" vertical="top"/>
    </xf>
    <xf numFmtId="0" fontId="18" fillId="3" borderId="27" xfId="2" applyFont="1" applyFill="1" applyBorder="1" applyAlignment="1">
      <alignment horizontal="left" vertical="top"/>
    </xf>
    <xf numFmtId="0" fontId="11" fillId="0" borderId="46" xfId="0" applyFont="1" applyBorder="1" applyAlignment="1">
      <alignment horizontal="left" vertical="top" wrapText="1"/>
    </xf>
    <xf numFmtId="0" fontId="11" fillId="0" borderId="16" xfId="0" applyFont="1" applyBorder="1" applyAlignment="1">
      <alignment horizontal="left" vertical="top" wrapText="1"/>
    </xf>
    <xf numFmtId="0" fontId="11" fillId="14" borderId="31" xfId="2" applyFill="1" applyBorder="1" applyAlignment="1">
      <alignment horizontal="left" vertical="top" wrapText="1"/>
    </xf>
    <xf numFmtId="0" fontId="11" fillId="14" borderId="22" xfId="2" applyFill="1" applyBorder="1" applyAlignment="1">
      <alignment horizontal="center" vertical="center"/>
    </xf>
    <xf numFmtId="0" fontId="11" fillId="0" borderId="28" xfId="2" applyBorder="1" applyAlignment="1">
      <alignment horizontal="left" vertical="top" wrapText="1"/>
    </xf>
    <xf numFmtId="0" fontId="11" fillId="3" borderId="52" xfId="2" applyFill="1" applyBorder="1" applyAlignment="1">
      <alignment horizontal="left" vertical="top" wrapText="1"/>
    </xf>
    <xf numFmtId="0" fontId="11" fillId="0" borderId="52" xfId="2" applyBorder="1" applyAlignment="1">
      <alignment vertical="center"/>
    </xf>
    <xf numFmtId="0" fontId="11" fillId="0" borderId="13" xfId="2" applyBorder="1" applyAlignment="1">
      <alignment vertical="center"/>
    </xf>
    <xf numFmtId="0" fontId="18" fillId="23" borderId="35" xfId="2" applyFont="1" applyFill="1" applyBorder="1" applyAlignment="1">
      <alignment horizontal="left" vertical="top"/>
    </xf>
    <xf numFmtId="0" fontId="18" fillId="23" borderId="27" xfId="2" applyFont="1" applyFill="1" applyBorder="1" applyAlignment="1">
      <alignment horizontal="left" vertical="top"/>
    </xf>
    <xf numFmtId="0" fontId="11" fillId="14" borderId="44" xfId="2" applyFill="1" applyBorder="1" applyAlignment="1">
      <alignment vertical="top" wrapText="1"/>
    </xf>
    <xf numFmtId="0" fontId="11" fillId="14" borderId="11" xfId="2" applyFill="1" applyBorder="1" applyAlignment="1">
      <alignment vertical="top" wrapText="1"/>
    </xf>
    <xf numFmtId="0" fontId="11" fillId="14" borderId="14" xfId="2" applyFill="1" applyBorder="1" applyAlignment="1">
      <alignment vertical="top" wrapText="1"/>
    </xf>
    <xf numFmtId="0" fontId="11" fillId="14" borderId="12" xfId="2" applyFill="1" applyBorder="1" applyAlignment="1">
      <alignment vertical="top" wrapText="1"/>
    </xf>
    <xf numFmtId="0" fontId="11" fillId="14" borderId="12" xfId="2" applyFill="1" applyBorder="1" applyAlignment="1">
      <alignment horizontal="left" vertical="top" wrapText="1"/>
    </xf>
    <xf numFmtId="0" fontId="11" fillId="14" borderId="47" xfId="2" applyFill="1" applyBorder="1" applyAlignment="1">
      <alignment vertical="top" wrapText="1"/>
    </xf>
    <xf numFmtId="0" fontId="11" fillId="14" borderId="49" xfId="2" applyFill="1" applyBorder="1" applyAlignment="1">
      <alignment horizontal="left" vertical="top" wrapText="1"/>
    </xf>
    <xf numFmtId="0" fontId="11" fillId="0" borderId="12" xfId="2" applyBorder="1" applyAlignment="1">
      <alignment horizontal="left" vertical="top" wrapText="1"/>
    </xf>
    <xf numFmtId="0" fontId="11" fillId="0" borderId="54" xfId="2" applyBorder="1" applyAlignment="1">
      <alignment horizontal="left" vertical="top" wrapText="1"/>
    </xf>
    <xf numFmtId="0" fontId="11" fillId="0" borderId="11" xfId="2" applyBorder="1" applyAlignment="1">
      <alignment horizontal="left" vertical="top" wrapText="1"/>
    </xf>
    <xf numFmtId="0" fontId="11" fillId="0" borderId="14" xfId="2" applyBorder="1" applyAlignment="1">
      <alignment horizontal="left" vertical="top" wrapText="1"/>
    </xf>
    <xf numFmtId="0" fontId="35" fillId="0" borderId="11" xfId="2" applyFont="1" applyBorder="1" applyAlignment="1">
      <alignment horizontal="left" vertical="top" wrapText="1"/>
    </xf>
    <xf numFmtId="0" fontId="11" fillId="0" borderId="49" xfId="2" applyBorder="1" applyAlignment="1">
      <alignment horizontal="left" vertical="top" wrapText="1"/>
    </xf>
    <xf numFmtId="0" fontId="11" fillId="0" borderId="15" xfId="2" applyBorder="1" applyAlignment="1">
      <alignment vertical="top" wrapText="1"/>
    </xf>
    <xf numFmtId="0" fontId="16" fillId="0" borderId="92" xfId="2" applyFont="1" applyBorder="1" applyAlignment="1">
      <alignment horizontal="center" vertical="center" wrapText="1"/>
    </xf>
    <xf numFmtId="0" fontId="11" fillId="24" borderId="15" xfId="0" applyFont="1" applyFill="1" applyBorder="1" applyAlignment="1">
      <alignment vertical="top" wrapText="1"/>
    </xf>
    <xf numFmtId="0" fontId="11" fillId="25" borderId="15" xfId="0" applyFont="1" applyFill="1" applyBorder="1" applyAlignment="1">
      <alignment vertical="top" wrapText="1"/>
    </xf>
    <xf numFmtId="0" fontId="11" fillId="24" borderId="92" xfId="0" applyFont="1" applyFill="1" applyBorder="1" applyAlignment="1">
      <alignment vertical="top" wrapText="1"/>
    </xf>
    <xf numFmtId="0" fontId="11" fillId="0" borderId="92" xfId="2" applyBorder="1" applyAlignment="1">
      <alignment vertical="top" wrapText="1"/>
    </xf>
    <xf numFmtId="0" fontId="11" fillId="0" borderId="46" xfId="2" applyBorder="1" applyAlignment="1">
      <alignment horizontal="left" vertical="top" wrapText="1"/>
    </xf>
    <xf numFmtId="1" fontId="11" fillId="3" borderId="51" xfId="2" applyNumberFormat="1" applyFill="1" applyBorder="1" applyAlignment="1">
      <alignment horizontal="left" vertical="top" wrapText="1"/>
    </xf>
    <xf numFmtId="1" fontId="11" fillId="0" borderId="51" xfId="2" applyNumberFormat="1" applyBorder="1" applyAlignment="1">
      <alignment horizontal="left" vertical="top" wrapText="1"/>
    </xf>
    <xf numFmtId="0" fontId="11" fillId="14" borderId="1" xfId="2" applyFill="1" applyBorder="1" applyAlignment="1">
      <alignment horizontal="left" vertical="top" wrapText="1"/>
    </xf>
    <xf numFmtId="0" fontId="11" fillId="14" borderId="14" xfId="2" applyFill="1" applyBorder="1" applyAlignment="1">
      <alignment horizontal="left" vertical="top" wrapText="1"/>
    </xf>
    <xf numFmtId="0" fontId="26" fillId="0" borderId="70" xfId="5" applyFont="1" applyBorder="1" applyAlignment="1">
      <alignment horizontal="left" vertical="center" wrapText="1" indent="1" readingOrder="1"/>
    </xf>
    <xf numFmtId="0" fontId="26" fillId="0" borderId="73" xfId="5" applyFont="1" applyBorder="1" applyAlignment="1">
      <alignment horizontal="left" vertical="center" wrapText="1" indent="1" readingOrder="1"/>
    </xf>
    <xf numFmtId="1" fontId="10" fillId="0" borderId="0" xfId="9" applyNumberFormat="1"/>
    <xf numFmtId="0" fontId="10" fillId="0" borderId="0" xfId="9"/>
    <xf numFmtId="1" fontId="12" fillId="16" borderId="58" xfId="9" applyNumberFormat="1" applyFont="1" applyFill="1" applyBorder="1" applyAlignment="1">
      <alignment horizontal="center" vertical="center" wrapText="1"/>
    </xf>
    <xf numFmtId="0" fontId="12" fillId="16" borderId="95" xfId="9" applyFont="1" applyFill="1" applyBorder="1" applyAlignment="1">
      <alignment horizontal="center" vertical="center" wrapText="1"/>
    </xf>
    <xf numFmtId="0" fontId="12" fillId="16" borderId="59" xfId="9" applyFont="1" applyFill="1" applyBorder="1" applyAlignment="1">
      <alignment horizontal="center" vertical="center" wrapText="1"/>
    </xf>
    <xf numFmtId="0" fontId="12" fillId="16" borderId="60" xfId="9" applyFont="1" applyFill="1" applyBorder="1" applyAlignment="1">
      <alignment horizontal="center" vertical="center" wrapText="1"/>
    </xf>
    <xf numFmtId="1" fontId="26" fillId="0" borderId="68" xfId="9" applyNumberFormat="1" applyFont="1" applyBorder="1" applyAlignment="1">
      <alignment horizontal="center" vertical="center" wrapText="1"/>
    </xf>
    <xf numFmtId="164" fontId="26" fillId="0" borderId="96" xfId="9" applyNumberFormat="1" applyFont="1" applyBorder="1" applyAlignment="1">
      <alignment horizontal="center" vertical="center" wrapText="1"/>
    </xf>
    <xf numFmtId="165" fontId="26" fillId="0" borderId="69" xfId="9" applyNumberFormat="1" applyFont="1" applyBorder="1" applyAlignment="1">
      <alignment horizontal="center" vertical="center" wrapText="1"/>
    </xf>
    <xf numFmtId="0" fontId="26" fillId="0" borderId="70" xfId="9" applyFont="1" applyBorder="1" applyAlignment="1">
      <alignment horizontal="left" vertical="center" wrapText="1" indent="1" readingOrder="1"/>
    </xf>
    <xf numFmtId="164" fontId="26" fillId="0" borderId="67" xfId="9" applyNumberFormat="1" applyFont="1" applyBorder="1" applyAlignment="1">
      <alignment horizontal="left" vertical="center" wrapText="1"/>
    </xf>
    <xf numFmtId="1" fontId="26" fillId="0" borderId="97" xfId="9" applyNumberFormat="1" applyFont="1" applyBorder="1" applyAlignment="1">
      <alignment horizontal="center" vertical="center" wrapText="1"/>
    </xf>
    <xf numFmtId="1" fontId="26" fillId="0" borderId="1" xfId="9" applyNumberFormat="1" applyFont="1" applyBorder="1" applyAlignment="1">
      <alignment horizontal="center" vertical="center" wrapText="1"/>
    </xf>
    <xf numFmtId="164" fontId="26" fillId="0" borderId="1" xfId="9" applyNumberFormat="1" applyFont="1" applyBorder="1" applyAlignment="1">
      <alignment horizontal="left" vertical="center" wrapText="1"/>
    </xf>
    <xf numFmtId="0" fontId="10" fillId="0" borderId="1" xfId="9" applyBorder="1"/>
    <xf numFmtId="1" fontId="26" fillId="0" borderId="12" xfId="9" applyNumberFormat="1" applyFont="1" applyBorder="1" applyAlignment="1">
      <alignment horizontal="center" vertical="center" wrapText="1"/>
    </xf>
    <xf numFmtId="164" fontId="26" fillId="0" borderId="12" xfId="9" applyNumberFormat="1" applyFont="1" applyBorder="1" applyAlignment="1">
      <alignment horizontal="left" vertical="center" wrapText="1"/>
    </xf>
    <xf numFmtId="0" fontId="33" fillId="22" borderId="61" xfId="2" applyFont="1" applyFill="1" applyBorder="1" applyAlignment="1">
      <alignment horizontal="left" vertical="top"/>
    </xf>
    <xf numFmtId="0" fontId="11" fillId="14" borderId="12" xfId="2" quotePrefix="1" applyFill="1" applyBorder="1" applyAlignment="1">
      <alignment horizontal="left" vertical="top" wrapText="1"/>
    </xf>
    <xf numFmtId="0" fontId="11" fillId="0" borderId="0" xfId="2" applyAlignment="1">
      <alignment horizontal="left" vertical="center" wrapText="1"/>
    </xf>
    <xf numFmtId="1" fontId="11" fillId="26" borderId="51" xfId="2" applyNumberFormat="1" applyFill="1" applyBorder="1" applyAlignment="1">
      <alignment horizontal="left" vertical="top" wrapText="1"/>
    </xf>
    <xf numFmtId="0" fontId="11" fillId="26" borderId="0" xfId="2" applyFill="1"/>
    <xf numFmtId="0" fontId="8" fillId="14" borderId="12" xfId="2" applyFont="1" applyFill="1" applyBorder="1" applyAlignment="1">
      <alignment horizontal="left" vertical="top" wrapText="1"/>
    </xf>
    <xf numFmtId="0" fontId="11" fillId="0" borderId="21" xfId="2" applyBorder="1" applyAlignment="1">
      <alignment horizontal="center" vertical="center"/>
    </xf>
    <xf numFmtId="0" fontId="11" fillId="0" borderId="15" xfId="0" applyFont="1" applyBorder="1" applyAlignment="1">
      <alignment vertical="top" wrapText="1"/>
    </xf>
    <xf numFmtId="0" fontId="11" fillId="0" borderId="36" xfId="2" applyBorder="1" applyAlignment="1">
      <alignment horizontal="left" vertical="top" wrapText="1"/>
    </xf>
    <xf numFmtId="0" fontId="11" fillId="0" borderId="1" xfId="2" applyBorder="1" applyAlignment="1">
      <alignment horizontal="center" vertical="top" wrapText="1"/>
    </xf>
    <xf numFmtId="0" fontId="11" fillId="0" borderId="36" xfId="2" applyBorder="1" applyAlignment="1">
      <alignment horizontal="center" vertical="top" wrapText="1"/>
    </xf>
    <xf numFmtId="0" fontId="11" fillId="0" borderId="53" xfId="2" applyBorder="1" applyAlignment="1">
      <alignment vertical="top" wrapText="1"/>
    </xf>
    <xf numFmtId="0" fontId="11" fillId="0" borderId="51" xfId="2" applyBorder="1" applyAlignment="1">
      <alignment horizontal="center" vertical="top" wrapText="1"/>
    </xf>
    <xf numFmtId="0" fontId="11" fillId="0" borderId="47" xfId="2" applyBorder="1" applyAlignment="1">
      <alignment vertical="top" wrapText="1"/>
    </xf>
    <xf numFmtId="0" fontId="11" fillId="0" borderId="11" xfId="2" applyBorder="1" applyAlignment="1">
      <alignment vertical="top" wrapText="1"/>
    </xf>
    <xf numFmtId="0" fontId="11" fillId="0" borderId="90" xfId="2" applyBorder="1" applyAlignment="1">
      <alignment horizontal="left" vertical="top" wrapText="1"/>
    </xf>
    <xf numFmtId="164" fontId="26" fillId="0" borderId="98" xfId="4" applyNumberFormat="1" applyFont="1" applyBorder="1" applyAlignment="1">
      <alignment horizontal="center" vertical="center" wrapText="1"/>
    </xf>
    <xf numFmtId="165" fontId="26" fillId="0" borderId="99" xfId="4" applyNumberFormat="1" applyFont="1" applyBorder="1" applyAlignment="1">
      <alignment horizontal="center" vertical="center" wrapText="1"/>
    </xf>
    <xf numFmtId="0" fontId="38" fillId="14" borderId="16" xfId="2" applyFont="1" applyFill="1" applyBorder="1" applyAlignment="1">
      <alignment horizontal="left" vertical="top" wrapText="1"/>
    </xf>
    <xf numFmtId="0" fontId="10" fillId="0" borderId="16" xfId="9" applyBorder="1"/>
    <xf numFmtId="0" fontId="10" fillId="14" borderId="0" xfId="9" applyFill="1"/>
    <xf numFmtId="0" fontId="18" fillId="23" borderId="93" xfId="2" applyFont="1" applyFill="1" applyBorder="1" applyAlignment="1">
      <alignment vertical="top"/>
    </xf>
    <xf numFmtId="0" fontId="18" fillId="3" borderId="93" xfId="2" applyFont="1" applyFill="1" applyBorder="1" applyAlignment="1">
      <alignment vertical="top"/>
    </xf>
    <xf numFmtId="0" fontId="33" fillId="22" borderId="61" xfId="2" applyFont="1" applyFill="1" applyBorder="1" applyAlignment="1">
      <alignment horizontal="center" vertical="top"/>
    </xf>
    <xf numFmtId="0" fontId="18" fillId="3" borderId="61" xfId="2" applyFont="1" applyFill="1" applyBorder="1" applyAlignment="1">
      <alignment horizontal="center" vertical="top"/>
    </xf>
    <xf numFmtId="0" fontId="18" fillId="23" borderId="61" xfId="2" applyFont="1" applyFill="1" applyBorder="1" applyAlignment="1">
      <alignment horizontal="center" vertical="top"/>
    </xf>
    <xf numFmtId="0" fontId="18" fillId="23" borderId="50" xfId="2" quotePrefix="1" applyFont="1" applyFill="1" applyBorder="1" applyAlignment="1">
      <alignment horizontal="center" vertical="top"/>
    </xf>
    <xf numFmtId="0" fontId="18" fillId="23" borderId="50" xfId="2" applyFont="1" applyFill="1" applyBorder="1" applyAlignment="1">
      <alignment horizontal="center" vertical="top"/>
    </xf>
    <xf numFmtId="0" fontId="11" fillId="14" borderId="12" xfId="2" quotePrefix="1" applyFill="1" applyBorder="1" applyAlignment="1">
      <alignment horizontal="center" vertical="top" wrapText="1"/>
    </xf>
    <xf numFmtId="0" fontId="11" fillId="14" borderId="1" xfId="2" applyFill="1" applyBorder="1" applyAlignment="1">
      <alignment horizontal="center" vertical="top" wrapText="1"/>
    </xf>
    <xf numFmtId="0" fontId="13" fillId="23" borderId="61" xfId="2" applyFont="1" applyFill="1" applyBorder="1" applyAlignment="1">
      <alignment horizontal="center" vertical="top"/>
    </xf>
    <xf numFmtId="0" fontId="18" fillId="23" borderId="93" xfId="2" applyFont="1" applyFill="1" applyBorder="1" applyAlignment="1">
      <alignment horizontal="center" vertical="top"/>
    </xf>
    <xf numFmtId="0" fontId="18" fillId="3" borderId="93" xfId="2" applyFont="1" applyFill="1" applyBorder="1" applyAlignment="1">
      <alignment horizontal="center" vertical="top"/>
    </xf>
    <xf numFmtId="0" fontId="11" fillId="0" borderId="0" xfId="2" applyAlignment="1">
      <alignment horizontal="center" vertical="top"/>
    </xf>
    <xf numFmtId="0" fontId="11" fillId="14" borderId="12" xfId="2" applyFill="1" applyBorder="1" applyAlignment="1">
      <alignment horizontal="center" vertical="top" wrapText="1"/>
    </xf>
    <xf numFmtId="0" fontId="11" fillId="14" borderId="14" xfId="2" applyFill="1" applyBorder="1" applyAlignment="1">
      <alignment horizontal="center" vertical="top" wrapText="1"/>
    </xf>
    <xf numFmtId="0" fontId="11" fillId="14" borderId="49" xfId="2" applyFill="1" applyBorder="1" applyAlignment="1">
      <alignment horizontal="center" vertical="top" wrapText="1"/>
    </xf>
    <xf numFmtId="0" fontId="18" fillId="23" borderId="33" xfId="2" applyFont="1" applyFill="1" applyBorder="1" applyAlignment="1">
      <alignment horizontal="center" vertical="top"/>
    </xf>
    <xf numFmtId="1" fontId="35" fillId="0" borderId="27" xfId="2" applyNumberFormat="1" applyFont="1" applyBorder="1" applyAlignment="1">
      <alignment horizontal="left" vertical="top" wrapText="1"/>
    </xf>
    <xf numFmtId="0" fontId="11" fillId="14" borderId="49" xfId="2" applyFill="1" applyBorder="1" applyAlignment="1">
      <alignment vertical="top" wrapText="1"/>
    </xf>
    <xf numFmtId="0" fontId="18" fillId="3" borderId="50" xfId="2" applyFont="1" applyFill="1" applyBorder="1" applyAlignment="1">
      <alignment horizontal="center" vertical="top"/>
    </xf>
    <xf numFmtId="0" fontId="18" fillId="3" borderId="93" xfId="2" applyFont="1" applyFill="1" applyBorder="1" applyAlignment="1">
      <alignment horizontal="left" vertical="top"/>
    </xf>
    <xf numFmtId="0" fontId="18" fillId="23" borderId="93" xfId="2" applyFont="1" applyFill="1" applyBorder="1" applyAlignment="1">
      <alignment horizontal="left" vertical="top"/>
    </xf>
    <xf numFmtId="0" fontId="11" fillId="0" borderId="0" xfId="2" applyAlignment="1">
      <alignment horizontal="left" vertical="top"/>
    </xf>
    <xf numFmtId="0" fontId="11" fillId="14" borderId="0" xfId="2" applyFill="1" applyAlignment="1">
      <alignment horizontal="center" vertical="center"/>
    </xf>
    <xf numFmtId="0" fontId="13" fillId="23" borderId="50" xfId="2" applyFont="1" applyFill="1" applyBorder="1" applyAlignment="1">
      <alignment horizontal="left" vertical="top"/>
    </xf>
    <xf numFmtId="0" fontId="18" fillId="23" borderId="32" xfId="2" applyFont="1" applyFill="1" applyBorder="1" applyAlignment="1">
      <alignment horizontal="left" vertical="top"/>
    </xf>
    <xf numFmtId="0" fontId="11" fillId="14" borderId="10" xfId="2" applyFill="1" applyBorder="1" applyAlignment="1">
      <alignment vertical="top" wrapText="1"/>
    </xf>
    <xf numFmtId="0" fontId="11" fillId="14" borderId="1" xfId="2" quotePrefix="1" applyFill="1" applyBorder="1" applyAlignment="1">
      <alignment horizontal="center" vertical="top" wrapText="1"/>
    </xf>
    <xf numFmtId="0" fontId="11" fillId="14" borderId="1" xfId="2" quotePrefix="1" applyFill="1" applyBorder="1" applyAlignment="1">
      <alignment horizontal="left" vertical="top" wrapText="1"/>
    </xf>
    <xf numFmtId="0" fontId="11" fillId="0" borderId="1" xfId="2" quotePrefix="1" applyBorder="1" applyAlignment="1">
      <alignment vertical="top" wrapText="1"/>
    </xf>
    <xf numFmtId="0" fontId="7" fillId="14" borderId="49" xfId="2" applyFont="1" applyFill="1" applyBorder="1" applyAlignment="1">
      <alignment horizontal="left" vertical="top" wrapText="1"/>
    </xf>
    <xf numFmtId="0" fontId="5" fillId="14" borderId="49" xfId="2" applyFont="1" applyFill="1" applyBorder="1" applyAlignment="1">
      <alignment horizontal="center" vertical="top" wrapText="1"/>
    </xf>
    <xf numFmtId="0" fontId="11" fillId="14" borderId="14" xfId="2" quotePrefix="1" applyFill="1" applyBorder="1" applyAlignment="1">
      <alignment horizontal="center" vertical="top" wrapText="1"/>
    </xf>
    <xf numFmtId="0" fontId="18" fillId="23" borderId="34" xfId="2" applyFont="1" applyFill="1" applyBorder="1" applyAlignment="1">
      <alignment horizontal="left" vertical="top"/>
    </xf>
    <xf numFmtId="0" fontId="18" fillId="23" borderId="35" xfId="2" applyFont="1" applyFill="1" applyBorder="1" applyAlignment="1">
      <alignment horizontal="center" vertical="top"/>
    </xf>
    <xf numFmtId="0" fontId="11" fillId="14" borderId="19" xfId="2" applyFill="1" applyBorder="1" applyAlignment="1">
      <alignment horizontal="center" vertical="top" wrapText="1"/>
    </xf>
    <xf numFmtId="0" fontId="11" fillId="14" borderId="19" xfId="2" applyFill="1" applyBorder="1" applyAlignment="1">
      <alignment horizontal="left" vertical="top" wrapText="1"/>
    </xf>
    <xf numFmtId="0" fontId="11" fillId="0" borderId="12" xfId="2" applyBorder="1" applyAlignment="1">
      <alignment horizontal="center" vertical="top" wrapText="1"/>
    </xf>
    <xf numFmtId="0" fontId="11" fillId="0" borderId="53" xfId="1" applyFont="1" applyFill="1" applyBorder="1" applyAlignment="1">
      <alignment horizontal="left" vertical="top" wrapText="1"/>
    </xf>
    <xf numFmtId="0" fontId="11" fillId="0" borderId="14" xfId="2" applyBorder="1" applyAlignment="1">
      <alignment horizontal="center" vertical="top"/>
    </xf>
    <xf numFmtId="0" fontId="18" fillId="3" borderId="34" xfId="2" applyFont="1" applyFill="1" applyBorder="1" applyAlignment="1">
      <alignment horizontal="left" vertical="top"/>
    </xf>
    <xf numFmtId="0" fontId="18" fillId="3" borderId="34" xfId="2" applyFont="1" applyFill="1" applyBorder="1" applyAlignment="1">
      <alignment horizontal="center" vertical="top"/>
    </xf>
    <xf numFmtId="0" fontId="11" fillId="14" borderId="46" xfId="2" applyFill="1" applyBorder="1" applyAlignment="1">
      <alignment horizontal="left" vertical="top" wrapText="1"/>
    </xf>
    <xf numFmtId="0" fontId="11" fillId="14" borderId="9" xfId="2" applyFill="1" applyBorder="1" applyAlignment="1">
      <alignment vertical="top" wrapText="1"/>
    </xf>
    <xf numFmtId="0" fontId="11" fillId="14" borderId="9" xfId="2" applyFill="1" applyBorder="1" applyAlignment="1">
      <alignment horizontal="center" vertical="center"/>
    </xf>
    <xf numFmtId="0" fontId="11" fillId="14" borderId="100" xfId="2" applyFill="1" applyBorder="1" applyAlignment="1">
      <alignment horizontal="center" vertical="center"/>
    </xf>
    <xf numFmtId="0" fontId="11" fillId="14" borderId="90" xfId="2" applyFill="1" applyBorder="1" applyAlignment="1">
      <alignment horizontal="left" vertical="top" wrapText="1"/>
    </xf>
    <xf numFmtId="0" fontId="11" fillId="0" borderId="10" xfId="2" applyBorder="1" applyAlignment="1">
      <alignment vertical="top" wrapText="1"/>
    </xf>
    <xf numFmtId="0" fontId="11" fillId="14" borderId="6" xfId="2" applyFill="1" applyBorder="1" applyAlignment="1">
      <alignment horizontal="left" vertical="top" wrapText="1"/>
    </xf>
    <xf numFmtId="0" fontId="11" fillId="14" borderId="63" xfId="2" applyFill="1" applyBorder="1" applyAlignment="1">
      <alignment horizontal="left" vertical="top" wrapText="1"/>
    </xf>
    <xf numFmtId="0" fontId="11" fillId="14" borderId="7" xfId="2" applyFill="1" applyBorder="1" applyAlignment="1">
      <alignment vertical="top" wrapText="1"/>
    </xf>
    <xf numFmtId="0" fontId="11" fillId="14" borderId="8" xfId="2" applyFill="1" applyBorder="1" applyAlignment="1">
      <alignment vertical="top" wrapText="1"/>
    </xf>
    <xf numFmtId="0" fontId="11" fillId="0" borderId="1" xfId="2" applyBorder="1"/>
    <xf numFmtId="0" fontId="11" fillId="14" borderId="89" xfId="2" applyFill="1" applyBorder="1" applyAlignment="1">
      <alignment horizontal="left" vertical="top" wrapText="1"/>
    </xf>
    <xf numFmtId="0" fontId="39" fillId="0" borderId="1" xfId="8" applyFill="1" applyBorder="1" applyAlignment="1">
      <alignment horizontal="center" vertical="center"/>
    </xf>
    <xf numFmtId="0" fontId="11" fillId="14" borderId="34" xfId="2" applyFill="1" applyBorder="1" applyAlignment="1">
      <alignment horizontal="left" vertical="top" wrapText="1"/>
    </xf>
    <xf numFmtId="0" fontId="11" fillId="14" borderId="91" xfId="2" applyFill="1" applyBorder="1" applyAlignment="1">
      <alignment horizontal="left" vertical="top" wrapText="1"/>
    </xf>
    <xf numFmtId="0" fontId="11" fillId="13" borderId="53" xfId="2" applyFill="1" applyBorder="1" applyAlignment="1">
      <alignment horizontal="left" vertical="top" wrapText="1"/>
    </xf>
    <xf numFmtId="0" fontId="11" fillId="13" borderId="15" xfId="2" applyFill="1" applyBorder="1" applyAlignment="1">
      <alignment vertical="top" wrapText="1"/>
    </xf>
    <xf numFmtId="0" fontId="4" fillId="14" borderId="12" xfId="2" applyFont="1" applyFill="1" applyBorder="1" applyAlignment="1">
      <alignment horizontal="left" vertical="top" wrapText="1"/>
    </xf>
    <xf numFmtId="0" fontId="11" fillId="0" borderId="14" xfId="2" applyBorder="1" applyAlignment="1">
      <alignment horizontal="center" vertical="top" wrapText="1"/>
    </xf>
    <xf numFmtId="0" fontId="11" fillId="0" borderId="49" xfId="2" applyBorder="1" applyAlignment="1">
      <alignment horizontal="center" vertical="top" wrapText="1"/>
    </xf>
    <xf numFmtId="0" fontId="11" fillId="14" borderId="6" xfId="2" applyFill="1" applyBorder="1" applyAlignment="1">
      <alignment horizontal="center" vertical="top" wrapText="1"/>
    </xf>
    <xf numFmtId="1" fontId="11" fillId="0" borderId="65" xfId="2" applyNumberFormat="1" applyBorder="1" applyAlignment="1">
      <alignment horizontal="left" vertical="top" wrapText="1"/>
    </xf>
    <xf numFmtId="1" fontId="11" fillId="3" borderId="65" xfId="2" applyNumberFormat="1" applyFill="1" applyBorder="1" applyAlignment="1">
      <alignment horizontal="left" vertical="top" wrapText="1"/>
    </xf>
    <xf numFmtId="0" fontId="11" fillId="14" borderId="52" xfId="2" applyFill="1" applyBorder="1" applyAlignment="1">
      <alignment horizontal="left" vertical="top" wrapText="1"/>
    </xf>
    <xf numFmtId="1" fontId="11" fillId="14" borderId="31" xfId="2" applyNumberFormat="1" applyFill="1" applyBorder="1" applyAlignment="1">
      <alignment horizontal="left" vertical="top" wrapText="1"/>
    </xf>
    <xf numFmtId="0" fontId="11" fillId="0" borderId="52" xfId="2" applyBorder="1" applyAlignment="1">
      <alignment horizontal="left" vertical="top" wrapText="1"/>
    </xf>
    <xf numFmtId="0" fontId="11" fillId="0" borderId="31" xfId="2" applyBorder="1" applyAlignment="1">
      <alignment horizontal="left" vertical="top" wrapText="1"/>
    </xf>
    <xf numFmtId="0" fontId="16" fillId="0" borderId="0" xfId="2" applyFont="1" applyAlignment="1">
      <alignment horizontal="center" vertical="center" wrapText="1"/>
    </xf>
    <xf numFmtId="0" fontId="11" fillId="0" borderId="42" xfId="1" applyFont="1" applyFill="1" applyBorder="1" applyAlignment="1">
      <alignment horizontal="left" vertical="top" wrapText="1"/>
    </xf>
    <xf numFmtId="0" fontId="16" fillId="0" borderId="91" xfId="2" applyFont="1" applyBorder="1" applyAlignment="1">
      <alignment horizontal="center" vertical="center" textRotation="180"/>
    </xf>
    <xf numFmtId="0" fontId="11" fillId="14" borderId="61" xfId="2" applyFill="1" applyBorder="1" applyAlignment="1">
      <alignment horizontal="left" vertical="top" wrapText="1"/>
    </xf>
    <xf numFmtId="0" fontId="11" fillId="0" borderId="61" xfId="2" applyBorder="1" applyAlignment="1">
      <alignment horizontal="left" vertical="top" wrapText="1"/>
    </xf>
    <xf numFmtId="0" fontId="11" fillId="0" borderId="34" xfId="2" applyBorder="1" applyAlignment="1">
      <alignment horizontal="left" vertical="top" wrapText="1"/>
    </xf>
    <xf numFmtId="0" fontId="11" fillId="0" borderId="18" xfId="0" applyFont="1" applyBorder="1" applyAlignment="1">
      <alignment horizontal="left" vertical="top" wrapText="1"/>
    </xf>
    <xf numFmtId="0" fontId="11" fillId="14" borderId="42" xfId="2" applyFill="1" applyBorder="1" applyAlignment="1">
      <alignment vertical="top" wrapText="1"/>
    </xf>
    <xf numFmtId="0" fontId="11" fillId="0" borderId="89" xfId="2" applyBorder="1" applyAlignment="1">
      <alignment vertical="top" wrapText="1"/>
    </xf>
    <xf numFmtId="0" fontId="11" fillId="0" borderId="14" xfId="2" applyBorder="1" applyAlignment="1">
      <alignment vertical="top" wrapText="1"/>
    </xf>
    <xf numFmtId="0" fontId="11" fillId="0" borderId="52" xfId="2" applyBorder="1" applyAlignment="1">
      <alignment horizontal="center" vertical="top" wrapText="1"/>
    </xf>
    <xf numFmtId="0" fontId="11" fillId="14" borderId="1" xfId="2" applyFill="1" applyBorder="1" applyAlignment="1">
      <alignment horizontal="left" vertical="center" wrapText="1"/>
    </xf>
    <xf numFmtId="1" fontId="11" fillId="0" borderId="0" xfId="2" applyNumberFormat="1" applyAlignment="1">
      <alignment horizontal="center" vertical="center"/>
    </xf>
    <xf numFmtId="0" fontId="11" fillId="0" borderId="12" xfId="0" applyFont="1" applyBorder="1" applyAlignment="1">
      <alignment vertical="top" wrapText="1"/>
    </xf>
    <xf numFmtId="0" fontId="11" fillId="0" borderId="21" xfId="2" applyBorder="1" applyAlignment="1">
      <alignment horizontal="center" vertical="center" wrapText="1"/>
    </xf>
    <xf numFmtId="1" fontId="11" fillId="0" borderId="36" xfId="2" applyNumberFormat="1" applyBorder="1" applyAlignment="1">
      <alignment horizontal="left" vertical="top" wrapText="1"/>
    </xf>
    <xf numFmtId="1" fontId="11" fillId="0" borderId="31" xfId="2" applyNumberFormat="1" applyBorder="1" applyAlignment="1">
      <alignment horizontal="left" vertical="top" wrapText="1"/>
    </xf>
    <xf numFmtId="0" fontId="11" fillId="0" borderId="12" xfId="2" quotePrefix="1" applyBorder="1" applyAlignment="1">
      <alignment horizontal="left" vertical="top" wrapText="1"/>
    </xf>
    <xf numFmtId="0" fontId="11" fillId="0" borderId="1" xfId="2" quotePrefix="1" applyBorder="1" applyAlignment="1">
      <alignment horizontal="left" vertical="top" wrapText="1"/>
    </xf>
    <xf numFmtId="0" fontId="11" fillId="0" borderId="1" xfId="2" quotePrefix="1" applyBorder="1" applyAlignment="1">
      <alignment horizontal="center" vertical="top" wrapText="1"/>
    </xf>
    <xf numFmtId="0" fontId="3" fillId="0" borderId="12" xfId="2" applyFont="1" applyBorder="1" applyAlignment="1">
      <alignment horizontal="center" vertical="top" wrapText="1"/>
    </xf>
    <xf numFmtId="0" fontId="11" fillId="0" borderId="101" xfId="2" applyBorder="1" applyAlignment="1">
      <alignment horizontal="left" vertical="top" wrapText="1"/>
    </xf>
    <xf numFmtId="0" fontId="11" fillId="0" borderId="46" xfId="2" quotePrefix="1" applyBorder="1" applyAlignment="1">
      <alignment horizontal="left" vertical="top" wrapText="1"/>
    </xf>
    <xf numFmtId="0" fontId="3" fillId="0" borderId="12" xfId="2" applyFont="1" applyBorder="1" applyAlignment="1">
      <alignment horizontal="left" vertical="top" wrapText="1"/>
    </xf>
    <xf numFmtId="0" fontId="11" fillId="0" borderId="16" xfId="2" applyBorder="1" applyAlignment="1">
      <alignment horizontal="center" vertical="top" wrapText="1"/>
    </xf>
    <xf numFmtId="0" fontId="11" fillId="0" borderId="6" xfId="2" applyBorder="1" applyAlignment="1">
      <alignment horizontal="center" vertical="top" wrapText="1"/>
    </xf>
    <xf numFmtId="0" fontId="11" fillId="0" borderId="6" xfId="2" applyBorder="1" applyAlignment="1">
      <alignment horizontal="left" vertical="top" wrapText="1"/>
    </xf>
    <xf numFmtId="0" fontId="11" fillId="0" borderId="18" xfId="2" applyBorder="1" applyAlignment="1">
      <alignment horizontal="center" vertical="top" wrapText="1"/>
    </xf>
    <xf numFmtId="0" fontId="11" fillId="0" borderId="89" xfId="2" applyBorder="1" applyAlignment="1">
      <alignment horizontal="left" vertical="top" wrapText="1"/>
    </xf>
    <xf numFmtId="1" fontId="11" fillId="0" borderId="34" xfId="2" applyNumberFormat="1" applyBorder="1" applyAlignment="1">
      <alignment horizontal="left" vertical="top" wrapText="1"/>
    </xf>
    <xf numFmtId="0" fontId="13" fillId="23" borderId="33" xfId="2" applyFont="1" applyFill="1" applyBorder="1" applyAlignment="1">
      <alignment horizontal="center" vertical="top"/>
    </xf>
    <xf numFmtId="0" fontId="13" fillId="23" borderId="32" xfId="2" applyFont="1" applyFill="1" applyBorder="1" applyAlignment="1">
      <alignment horizontal="left" vertical="top"/>
    </xf>
    <xf numFmtId="0" fontId="11" fillId="0" borderId="18" xfId="2" applyBorder="1" applyAlignment="1">
      <alignment vertical="top" wrapText="1"/>
    </xf>
    <xf numFmtId="0" fontId="11" fillId="0" borderId="17" xfId="2" applyBorder="1" applyAlignment="1">
      <alignment horizontal="center" vertical="top" wrapText="1"/>
    </xf>
    <xf numFmtId="0" fontId="11" fillId="0" borderId="1" xfId="2" applyBorder="1" applyAlignment="1">
      <alignment horizontal="left" vertical="center"/>
    </xf>
    <xf numFmtId="0" fontId="11" fillId="0" borderId="1" xfId="2" applyBorder="1" applyAlignment="1">
      <alignment horizontal="left" vertical="top"/>
    </xf>
    <xf numFmtId="0" fontId="11" fillId="14" borderId="9" xfId="2" applyFill="1" applyBorder="1" applyAlignment="1">
      <alignment horizontal="left" vertical="top" wrapText="1"/>
    </xf>
    <xf numFmtId="0" fontId="11" fillId="0" borderId="9" xfId="1" applyFont="1" applyFill="1" applyBorder="1" applyAlignment="1">
      <alignment horizontal="left" vertical="top" wrapText="1"/>
    </xf>
    <xf numFmtId="0" fontId="4" fillId="0" borderId="1" xfId="2" applyFont="1" applyBorder="1" applyAlignment="1">
      <alignment horizontal="left" vertical="top" wrapText="1"/>
    </xf>
    <xf numFmtId="0" fontId="3" fillId="0" borderId="1" xfId="2" applyFont="1" applyBorder="1" applyAlignment="1">
      <alignment horizontal="left" vertical="top" wrapText="1"/>
    </xf>
    <xf numFmtId="0" fontId="3" fillId="0" borderId="1" xfId="2" applyFont="1" applyBorder="1" applyAlignment="1">
      <alignment vertical="top" wrapText="1"/>
    </xf>
    <xf numFmtId="0" fontId="3" fillId="0" borderId="12" xfId="2" applyFont="1" applyBorder="1" applyAlignment="1">
      <alignment vertical="top" wrapText="1"/>
    </xf>
    <xf numFmtId="0" fontId="11" fillId="0" borderId="9" xfId="2" applyBorder="1" applyAlignment="1">
      <alignment vertical="top" wrapText="1"/>
    </xf>
    <xf numFmtId="0" fontId="11" fillId="0" borderId="9" xfId="2" applyBorder="1" applyAlignment="1">
      <alignment horizontal="center" vertical="center"/>
    </xf>
    <xf numFmtId="0" fontId="18" fillId="23" borderId="50" xfId="2" applyFont="1" applyFill="1" applyBorder="1" applyAlignment="1">
      <alignment vertical="top"/>
    </xf>
    <xf numFmtId="0" fontId="11" fillId="14" borderId="64" xfId="2" applyFill="1" applyBorder="1" applyAlignment="1">
      <alignment vertical="top" wrapText="1"/>
    </xf>
    <xf numFmtId="0" fontId="11" fillId="14" borderId="105" xfId="2" applyFill="1" applyBorder="1" applyAlignment="1">
      <alignment vertical="top" wrapText="1"/>
    </xf>
    <xf numFmtId="0" fontId="11" fillId="14" borderId="106" xfId="2" applyFill="1" applyBorder="1" applyAlignment="1">
      <alignment vertical="top" wrapText="1"/>
    </xf>
    <xf numFmtId="0" fontId="11" fillId="14" borderId="107" xfId="2" applyFill="1" applyBorder="1" applyAlignment="1">
      <alignment vertical="top" wrapText="1"/>
    </xf>
    <xf numFmtId="0" fontId="11" fillId="0" borderId="107" xfId="2" applyBorder="1" applyAlignment="1">
      <alignment horizontal="left" vertical="top" wrapText="1"/>
    </xf>
    <xf numFmtId="0" fontId="11" fillId="0" borderId="106" xfId="0" applyFont="1" applyBorder="1" applyAlignment="1">
      <alignment horizontal="left" vertical="top" wrapText="1"/>
    </xf>
    <xf numFmtId="0" fontId="11" fillId="0" borderId="19" xfId="2" applyBorder="1" applyAlignment="1">
      <alignment horizontal="left" vertical="top" wrapText="1"/>
    </xf>
    <xf numFmtId="0" fontId="11" fillId="0" borderId="25" xfId="2" applyBorder="1" applyAlignment="1">
      <alignment horizontal="left" vertical="top" wrapText="1"/>
    </xf>
    <xf numFmtId="0" fontId="11" fillId="0" borderId="20" xfId="2" applyBorder="1" applyAlignment="1">
      <alignment vertical="center"/>
    </xf>
    <xf numFmtId="0" fontId="3" fillId="0" borderId="21" xfId="2" applyFont="1" applyBorder="1" applyAlignment="1">
      <alignment horizontal="center" vertical="center"/>
    </xf>
    <xf numFmtId="0" fontId="3" fillId="0" borderId="36" xfId="2" applyFont="1" applyBorder="1" applyAlignment="1">
      <alignment horizontal="center" vertical="top" wrapText="1"/>
    </xf>
    <xf numFmtId="0" fontId="3" fillId="0" borderId="53" xfId="2" applyFont="1" applyBorder="1" applyAlignment="1">
      <alignment vertical="top" wrapText="1"/>
    </xf>
    <xf numFmtId="1" fontId="3" fillId="0" borderId="27" xfId="2" applyNumberFormat="1" applyFont="1" applyBorder="1" applyAlignment="1">
      <alignment horizontal="left" vertical="top" wrapText="1"/>
    </xf>
    <xf numFmtId="0" fontId="3" fillId="0" borderId="53" xfId="2" applyFont="1" applyBorder="1" applyAlignment="1">
      <alignment horizontal="left" vertical="top" wrapText="1"/>
    </xf>
    <xf numFmtId="0" fontId="3" fillId="0" borderId="16" xfId="2" applyFont="1" applyBorder="1" applyAlignment="1">
      <alignment vertical="top" wrapText="1"/>
    </xf>
    <xf numFmtId="0" fontId="3" fillId="0" borderId="51" xfId="2" applyFont="1" applyBorder="1" applyAlignment="1">
      <alignment horizontal="left" vertical="top" wrapText="1"/>
    </xf>
    <xf numFmtId="0" fontId="18" fillId="23" borderId="34" xfId="2" applyFont="1" applyFill="1" applyBorder="1" applyAlignment="1">
      <alignment horizontal="center" vertical="top"/>
    </xf>
    <xf numFmtId="165" fontId="26" fillId="0" borderId="99" xfId="4" applyNumberFormat="1" applyFont="1" applyBorder="1" applyAlignment="1">
      <alignment horizontal="left" vertical="center" wrapText="1"/>
    </xf>
    <xf numFmtId="0" fontId="11" fillId="16" borderId="15" xfId="0" applyFont="1" applyFill="1" applyBorder="1" applyAlignment="1">
      <alignment vertical="top" wrapText="1"/>
    </xf>
    <xf numFmtId="0" fontId="11" fillId="0" borderId="17" xfId="2" applyBorder="1" applyAlignment="1">
      <alignment horizontal="left" vertical="top" wrapText="1"/>
    </xf>
    <xf numFmtId="0" fontId="33" fillId="22" borderId="50" xfId="2" applyFont="1" applyFill="1" applyBorder="1" applyAlignment="1">
      <alignment horizontal="left" vertical="top"/>
    </xf>
    <xf numFmtId="0" fontId="11" fillId="0" borderId="106" xfId="2" applyBorder="1" applyAlignment="1">
      <alignment horizontal="left" vertical="top" wrapText="1"/>
    </xf>
    <xf numFmtId="49" fontId="11" fillId="0" borderId="17" xfId="2" applyNumberFormat="1" applyBorder="1" applyAlignment="1">
      <alignment horizontal="left" vertical="top" wrapText="1"/>
    </xf>
    <xf numFmtId="0" fontId="11" fillId="0" borderId="16" xfId="2" quotePrefix="1" applyBorder="1" applyAlignment="1">
      <alignment horizontal="left" vertical="top" wrapText="1"/>
    </xf>
    <xf numFmtId="0" fontId="11" fillId="14" borderId="18" xfId="2" quotePrefix="1" applyFill="1" applyBorder="1" applyAlignment="1">
      <alignment horizontal="left" vertical="top" wrapText="1"/>
    </xf>
    <xf numFmtId="0" fontId="11" fillId="14" borderId="16" xfId="2" quotePrefix="1" applyFill="1" applyBorder="1" applyAlignment="1">
      <alignment horizontal="left" vertical="top" wrapText="1"/>
    </xf>
    <xf numFmtId="0" fontId="11" fillId="14" borderId="90" xfId="2" quotePrefix="1" applyFill="1" applyBorder="1" applyAlignment="1">
      <alignment horizontal="left" vertical="top" wrapText="1"/>
    </xf>
    <xf numFmtId="0" fontId="11" fillId="0" borderId="0" xfId="2" quotePrefix="1" applyAlignment="1">
      <alignment horizontal="left" vertical="top" wrapText="1"/>
    </xf>
    <xf numFmtId="0" fontId="11" fillId="0" borderId="90" xfId="2" quotePrefix="1" applyBorder="1" applyAlignment="1">
      <alignment horizontal="left" vertical="top" wrapText="1"/>
    </xf>
    <xf numFmtId="0" fontId="11" fillId="0" borderId="17" xfId="2" quotePrefix="1" applyBorder="1" applyAlignment="1">
      <alignment horizontal="left" vertical="top" wrapText="1"/>
    </xf>
    <xf numFmtId="0" fontId="11" fillId="0" borderId="16" xfId="2" applyBorder="1" applyAlignment="1">
      <alignment horizontal="left" vertical="top"/>
    </xf>
    <xf numFmtId="0" fontId="11" fillId="0" borderId="30" xfId="2" applyBorder="1" applyAlignment="1">
      <alignment horizontal="left" vertical="top" wrapText="1"/>
    </xf>
    <xf numFmtId="0" fontId="11" fillId="14" borderId="24" xfId="2" applyFill="1" applyBorder="1" applyAlignment="1">
      <alignment horizontal="center" vertical="center"/>
    </xf>
    <xf numFmtId="0" fontId="11" fillId="14" borderId="13" xfId="2" applyFill="1" applyBorder="1" applyAlignment="1">
      <alignment horizontal="center" vertical="center" wrapText="1"/>
    </xf>
    <xf numFmtId="0" fontId="11" fillId="0" borderId="100" xfId="2" applyBorder="1" applyAlignment="1">
      <alignment horizontal="center" vertical="center" wrapText="1"/>
    </xf>
    <xf numFmtId="0" fontId="11" fillId="0" borderId="22" xfId="2" quotePrefix="1" applyBorder="1" applyAlignment="1">
      <alignment horizontal="center" vertical="center" wrapText="1"/>
    </xf>
    <xf numFmtId="0" fontId="11" fillId="0" borderId="9" xfId="2" applyBorder="1" applyAlignment="1">
      <alignment horizontal="center" vertical="center" wrapText="1"/>
    </xf>
    <xf numFmtId="0" fontId="11" fillId="0" borderId="36" xfId="2" applyBorder="1" applyAlignment="1">
      <alignment horizontal="center" vertical="center" wrapText="1"/>
    </xf>
    <xf numFmtId="0" fontId="11" fillId="28" borderId="15" xfId="0" applyFont="1" applyFill="1" applyBorder="1" applyAlignment="1">
      <alignment vertical="top" wrapText="1"/>
    </xf>
    <xf numFmtId="0" fontId="11" fillId="14" borderId="32" xfId="2" applyFill="1" applyBorder="1" applyAlignment="1">
      <alignment horizontal="center" vertical="center"/>
    </xf>
    <xf numFmtId="0" fontId="11" fillId="0" borderId="92" xfId="2" applyBorder="1" applyAlignment="1">
      <alignment horizontal="left" vertical="top" wrapText="1"/>
    </xf>
    <xf numFmtId="0" fontId="11" fillId="0" borderId="26" xfId="2" applyBorder="1" applyAlignment="1">
      <alignment vertical="center"/>
    </xf>
    <xf numFmtId="0" fontId="11" fillId="0" borderId="110" xfId="2" applyBorder="1" applyAlignment="1">
      <alignment vertical="center"/>
    </xf>
    <xf numFmtId="0" fontId="11" fillId="14" borderId="30" xfId="2" applyFill="1" applyBorder="1" applyAlignment="1">
      <alignment horizontal="center" vertical="top" wrapText="1"/>
    </xf>
    <xf numFmtId="0" fontId="11" fillId="0" borderId="8" xfId="2" applyBorder="1" applyAlignment="1">
      <alignment horizontal="left" vertical="top"/>
    </xf>
    <xf numFmtId="0" fontId="38" fillId="14" borderId="18" xfId="2" applyFont="1" applyFill="1" applyBorder="1" applyAlignment="1">
      <alignment horizontal="left" vertical="top" wrapText="1"/>
    </xf>
    <xf numFmtId="0" fontId="38" fillId="0" borderId="1" xfId="2" applyFont="1" applyBorder="1" applyAlignment="1">
      <alignment horizontal="left" vertical="top" wrapText="1"/>
    </xf>
    <xf numFmtId="0" fontId="11" fillId="14" borderId="12" xfId="2" applyFill="1" applyBorder="1" applyAlignment="1">
      <alignment horizontal="left" vertical="top" wrapText="1"/>
    </xf>
    <xf numFmtId="0" fontId="11" fillId="0" borderId="54" xfId="2" applyBorder="1" applyAlignment="1">
      <alignment horizontal="left" vertical="top" wrapText="1"/>
    </xf>
    <xf numFmtId="0" fontId="11" fillId="0" borderId="11" xfId="2" applyBorder="1" applyAlignment="1">
      <alignment horizontal="left" vertical="top" wrapText="1"/>
    </xf>
    <xf numFmtId="0" fontId="11" fillId="0" borderId="14" xfId="2" applyBorder="1" applyAlignment="1">
      <alignment horizontal="left" vertical="top" wrapText="1"/>
    </xf>
    <xf numFmtId="0" fontId="11" fillId="0" borderId="12" xfId="2" applyBorder="1" applyAlignment="1">
      <alignment horizontal="left" vertical="top" wrapText="1"/>
    </xf>
    <xf numFmtId="0" fontId="11" fillId="14" borderId="1" xfId="2" applyFill="1" applyBorder="1" applyAlignment="1">
      <alignment horizontal="left" vertical="top" wrapText="1"/>
    </xf>
    <xf numFmtId="0" fontId="11" fillId="0" borderId="1" xfId="2" applyBorder="1" applyAlignment="1">
      <alignment horizontal="left" vertical="top" wrapText="1"/>
    </xf>
    <xf numFmtId="0" fontId="11" fillId="0" borderId="18" xfId="2" applyBorder="1" applyAlignment="1">
      <alignment horizontal="left" vertical="top" wrapText="1"/>
    </xf>
    <xf numFmtId="0" fontId="11" fillId="0" borderId="46" xfId="2" applyBorder="1" applyAlignment="1">
      <alignment horizontal="left" vertical="top" wrapText="1"/>
    </xf>
    <xf numFmtId="0" fontId="11" fillId="0" borderId="109" xfId="2" quotePrefix="1" applyBorder="1" applyAlignment="1">
      <alignment horizontal="left" vertical="top" wrapText="1"/>
    </xf>
    <xf numFmtId="0" fontId="11" fillId="0" borderId="1" xfId="2" applyBorder="1" applyAlignment="1">
      <alignment horizontal="center" vertical="top" wrapText="1"/>
    </xf>
    <xf numFmtId="0" fontId="11" fillId="14" borderId="1" xfId="2" applyFill="1" applyBorder="1" applyAlignment="1">
      <alignment horizontal="center" vertical="top" wrapText="1"/>
    </xf>
    <xf numFmtId="0" fontId="11" fillId="0" borderId="49" xfId="2" applyBorder="1" applyAlignment="1">
      <alignment horizontal="left" vertical="top" wrapText="1"/>
    </xf>
    <xf numFmtId="0" fontId="11" fillId="0" borderId="16" xfId="2" applyBorder="1" applyAlignment="1">
      <alignment horizontal="left" vertical="top" wrapText="1"/>
    </xf>
    <xf numFmtId="0" fontId="11" fillId="14" borderId="16" xfId="2" applyFill="1" applyBorder="1" applyAlignment="1">
      <alignment horizontal="left" vertical="top" wrapText="1"/>
    </xf>
    <xf numFmtId="0" fontId="11" fillId="14" borderId="17" xfId="2" applyFill="1" applyBorder="1" applyAlignment="1">
      <alignment horizontal="left" vertical="top" wrapText="1"/>
    </xf>
    <xf numFmtId="0" fontId="11" fillId="14" borderId="18" xfId="2" applyFill="1" applyBorder="1" applyAlignment="1">
      <alignment horizontal="left" vertical="top" wrapText="1"/>
    </xf>
    <xf numFmtId="0" fontId="11" fillId="0" borderId="15" xfId="2" applyBorder="1" applyAlignment="1">
      <alignment horizontal="left" vertical="top" wrapText="1"/>
    </xf>
    <xf numFmtId="0" fontId="11" fillId="14" borderId="63" xfId="2" applyFill="1" applyBorder="1" applyAlignment="1">
      <alignment horizontal="center" vertical="top" wrapText="1"/>
    </xf>
    <xf numFmtId="0" fontId="11" fillId="14" borderId="63" xfId="2" applyFill="1" applyBorder="1" applyAlignment="1">
      <alignment horizontal="left" vertical="top" wrapText="1"/>
    </xf>
    <xf numFmtId="0" fontId="35" fillId="0" borderId="12" xfId="2" applyFont="1" applyBorder="1" applyAlignment="1">
      <alignment horizontal="left" vertical="top" wrapText="1"/>
    </xf>
    <xf numFmtId="0" fontId="35" fillId="0" borderId="18" xfId="2" applyFont="1" applyBorder="1" applyAlignment="1">
      <alignment horizontal="left" vertical="top" wrapText="1"/>
    </xf>
    <xf numFmtId="0" fontId="11" fillId="14" borderId="109" xfId="2" applyFill="1" applyBorder="1" applyAlignment="1">
      <alignment horizontal="left" vertical="top" wrapText="1"/>
    </xf>
    <xf numFmtId="0" fontId="11" fillId="14" borderId="17" xfId="2" applyFill="1" applyBorder="1" applyAlignment="1">
      <alignment horizontal="left" vertical="top" wrapText="1"/>
    </xf>
    <xf numFmtId="0" fontId="11" fillId="14" borderId="18" xfId="2" applyFill="1" applyBorder="1" applyAlignment="1">
      <alignment horizontal="left" vertical="top" wrapText="1"/>
    </xf>
    <xf numFmtId="0" fontId="11" fillId="0" borderId="12" xfId="2" applyBorder="1" applyAlignment="1">
      <alignment horizontal="left" vertical="top" wrapText="1"/>
    </xf>
    <xf numFmtId="0" fontId="11" fillId="0" borderId="18" xfId="2" applyBorder="1" applyAlignment="1">
      <alignment horizontal="left" vertical="top" wrapText="1"/>
    </xf>
    <xf numFmtId="0" fontId="11" fillId="0" borderId="46" xfId="2" applyBorder="1" applyAlignment="1">
      <alignment horizontal="left" vertical="top" wrapText="1"/>
    </xf>
    <xf numFmtId="0" fontId="11" fillId="0" borderId="16" xfId="2" applyBorder="1" applyAlignment="1">
      <alignment horizontal="left" vertical="top" wrapText="1"/>
    </xf>
    <xf numFmtId="0" fontId="11" fillId="14" borderId="16" xfId="2" applyFill="1" applyBorder="1" applyAlignment="1">
      <alignment horizontal="left" vertical="top" wrapText="1"/>
    </xf>
    <xf numFmtId="0" fontId="11" fillId="0" borderId="18" xfId="0" applyFont="1" applyBorder="1" applyAlignment="1">
      <alignment horizontal="left" vertical="top" wrapText="1"/>
    </xf>
    <xf numFmtId="0" fontId="11" fillId="0" borderId="21" xfId="2" applyFill="1" applyBorder="1" applyAlignment="1">
      <alignment horizontal="center" vertical="center"/>
    </xf>
    <xf numFmtId="0" fontId="11" fillId="0" borderId="1" xfId="2" applyFill="1" applyBorder="1" applyAlignment="1">
      <alignment horizontal="left" vertical="top" wrapText="1"/>
    </xf>
    <xf numFmtId="0" fontId="11" fillId="0" borderId="9" xfId="2" applyFill="1" applyBorder="1" applyAlignment="1">
      <alignment horizontal="center" vertical="center"/>
    </xf>
    <xf numFmtId="0" fontId="11" fillId="0" borderId="16" xfId="0" applyFont="1" applyFill="1" applyBorder="1" applyAlignment="1">
      <alignment horizontal="left" vertical="top" wrapText="1"/>
    </xf>
    <xf numFmtId="0" fontId="11" fillId="0" borderId="53" xfId="2" applyFill="1" applyBorder="1" applyAlignment="1">
      <alignment horizontal="left" vertical="top" wrapText="1"/>
    </xf>
    <xf numFmtId="0" fontId="11" fillId="0" borderId="110" xfId="2" applyFill="1" applyBorder="1" applyAlignment="1">
      <alignment horizontal="center" vertical="center"/>
    </xf>
    <xf numFmtId="0" fontId="11" fillId="0" borderId="12" xfId="2" applyFill="1" applyBorder="1" applyAlignment="1">
      <alignment horizontal="left" vertical="top" wrapText="1"/>
    </xf>
    <xf numFmtId="0" fontId="11" fillId="0" borderId="15" xfId="0" applyFont="1" applyFill="1" applyBorder="1" applyAlignment="1">
      <alignment vertical="top" wrapText="1"/>
    </xf>
    <xf numFmtId="0" fontId="11" fillId="0" borderId="15" xfId="2" applyFill="1" applyBorder="1" applyAlignment="1">
      <alignment vertical="top" wrapText="1"/>
    </xf>
    <xf numFmtId="0" fontId="11" fillId="0" borderId="36" xfId="2" applyFill="1" applyBorder="1" applyAlignment="1">
      <alignment horizontal="center" vertical="top" wrapText="1"/>
    </xf>
    <xf numFmtId="0" fontId="11" fillId="0" borderId="16" xfId="2" applyFill="1" applyBorder="1" applyAlignment="1">
      <alignment vertical="top" wrapText="1"/>
    </xf>
    <xf numFmtId="0" fontId="11" fillId="0" borderId="53" xfId="2" applyFill="1" applyBorder="1" applyAlignment="1">
      <alignment vertical="top" wrapText="1"/>
    </xf>
    <xf numFmtId="0" fontId="11" fillId="0" borderId="51" xfId="2" applyFill="1" applyBorder="1" applyAlignment="1">
      <alignment horizontal="left" vertical="top" wrapText="1"/>
    </xf>
    <xf numFmtId="1" fontId="11" fillId="0" borderId="27" xfId="2" applyNumberFormat="1" applyFill="1" applyBorder="1" applyAlignment="1">
      <alignment horizontal="left" vertical="top" wrapText="1"/>
    </xf>
    <xf numFmtId="0" fontId="11" fillId="0" borderId="1" xfId="2" applyFill="1" applyBorder="1" applyAlignment="1">
      <alignment vertical="top" wrapText="1"/>
    </xf>
    <xf numFmtId="0" fontId="11" fillId="0" borderId="61" xfId="2" applyFill="1" applyBorder="1" applyAlignment="1">
      <alignment horizontal="left" vertical="top" wrapText="1"/>
    </xf>
    <xf numFmtId="1" fontId="11" fillId="0" borderId="36" xfId="2" applyNumberFormat="1" applyFill="1" applyBorder="1" applyAlignment="1">
      <alignment horizontal="left" vertical="top" wrapText="1"/>
    </xf>
    <xf numFmtId="0" fontId="11" fillId="0" borderId="10" xfId="2" quotePrefix="1" applyBorder="1" applyAlignment="1">
      <alignment horizontal="left" vertical="top" wrapText="1"/>
    </xf>
    <xf numFmtId="0" fontId="11" fillId="0" borderId="0" xfId="2" applyFill="1"/>
    <xf numFmtId="1" fontId="11" fillId="3" borderId="88" xfId="2" applyNumberFormat="1" applyFill="1" applyBorder="1" applyAlignment="1">
      <alignment horizontal="left" vertical="top" wrapText="1"/>
    </xf>
    <xf numFmtId="0" fontId="11" fillId="14" borderId="33" xfId="2" applyFill="1" applyBorder="1" applyAlignment="1">
      <alignment horizontal="left" vertical="top" wrapText="1"/>
    </xf>
    <xf numFmtId="1" fontId="11" fillId="14" borderId="52" xfId="2" applyNumberFormat="1" applyFill="1" applyBorder="1" applyAlignment="1">
      <alignment horizontal="left" vertical="top" wrapText="1"/>
    </xf>
    <xf numFmtId="0" fontId="43" fillId="14" borderId="51" xfId="2" applyFont="1" applyFill="1" applyBorder="1" applyAlignment="1">
      <alignment horizontal="left" vertical="top" wrapText="1"/>
    </xf>
    <xf numFmtId="0" fontId="11" fillId="13" borderId="15" xfId="1" applyFont="1" applyFill="1" applyBorder="1" applyAlignment="1">
      <alignment horizontal="left" vertical="top" wrapText="1"/>
    </xf>
    <xf numFmtId="0" fontId="11" fillId="13" borderId="1" xfId="2" applyFill="1" applyBorder="1" applyAlignment="1">
      <alignment horizontal="left" vertical="top" wrapText="1"/>
    </xf>
    <xf numFmtId="0" fontId="11" fillId="0" borderId="12" xfId="2" applyFill="1" applyBorder="1" applyAlignment="1">
      <alignment vertical="top" wrapText="1"/>
    </xf>
    <xf numFmtId="0" fontId="11" fillId="0" borderId="51" xfId="2" applyFill="1" applyBorder="1" applyAlignment="1">
      <alignment horizontal="center" vertical="top" wrapText="1"/>
    </xf>
    <xf numFmtId="0" fontId="11" fillId="0" borderId="36" xfId="2" applyFill="1" applyBorder="1" applyAlignment="1">
      <alignment horizontal="left" vertical="top" wrapText="1"/>
    </xf>
    <xf numFmtId="0" fontId="11" fillId="0" borderId="12" xfId="2" applyBorder="1" applyAlignment="1">
      <alignment horizontal="left" vertical="top" wrapText="1"/>
    </xf>
    <xf numFmtId="0" fontId="11" fillId="0" borderId="12" xfId="2" applyBorder="1" applyAlignment="1">
      <alignment vertical="top" wrapText="1"/>
    </xf>
    <xf numFmtId="0" fontId="11" fillId="0" borderId="1" xfId="2" applyFill="1" applyBorder="1" applyAlignment="1">
      <alignment horizontal="left" vertical="top" wrapText="1"/>
    </xf>
    <xf numFmtId="0" fontId="11" fillId="14" borderId="12" xfId="2" applyFill="1" applyBorder="1" applyAlignment="1">
      <alignment horizontal="left" vertical="top" wrapText="1"/>
    </xf>
    <xf numFmtId="0" fontId="11" fillId="0" borderId="1" xfId="2" applyFill="1" applyBorder="1" applyAlignment="1">
      <alignment horizontal="left" vertical="top" wrapText="1"/>
    </xf>
    <xf numFmtId="0" fontId="11" fillId="0" borderId="18" xfId="2" applyBorder="1" applyAlignment="1">
      <alignment horizontal="left" vertical="top" wrapText="1"/>
    </xf>
    <xf numFmtId="0" fontId="11" fillId="14" borderId="12" xfId="2" applyFill="1" applyBorder="1" applyAlignment="1">
      <alignment horizontal="left" vertical="top" wrapText="1"/>
    </xf>
    <xf numFmtId="0" fontId="11" fillId="14" borderId="17" xfId="2" applyFill="1" applyBorder="1" applyAlignment="1">
      <alignment horizontal="left" vertical="top" wrapText="1"/>
    </xf>
    <xf numFmtId="0" fontId="11" fillId="14" borderId="18" xfId="2" applyFill="1" applyBorder="1" applyAlignment="1">
      <alignment horizontal="left" vertical="top" wrapText="1"/>
    </xf>
    <xf numFmtId="0" fontId="11" fillId="0" borderId="46" xfId="2" applyBorder="1" applyAlignment="1">
      <alignment horizontal="left" vertical="top" wrapText="1"/>
    </xf>
    <xf numFmtId="0" fontId="11" fillId="0" borderId="16" xfId="2" applyBorder="1" applyAlignment="1">
      <alignment horizontal="left" vertical="top" wrapText="1"/>
    </xf>
    <xf numFmtId="0" fontId="11" fillId="14" borderId="16" xfId="2" applyFill="1" applyBorder="1" applyAlignment="1">
      <alignment horizontal="left" vertical="top" wrapText="1"/>
    </xf>
    <xf numFmtId="0" fontId="11" fillId="0" borderId="18" xfId="0" applyFont="1" applyBorder="1" applyAlignment="1">
      <alignment horizontal="left" vertical="top" wrapText="1"/>
    </xf>
    <xf numFmtId="0" fontId="2" fillId="0" borderId="1" xfId="2" applyFont="1" applyBorder="1" applyAlignment="1">
      <alignment horizontal="left" vertical="top" wrapText="1"/>
    </xf>
    <xf numFmtId="0" fontId="2" fillId="0" borderId="14" xfId="2" applyFont="1" applyBorder="1" applyAlignment="1">
      <alignment horizontal="left" vertical="top" wrapText="1"/>
    </xf>
    <xf numFmtId="0" fontId="2" fillId="14" borderId="61" xfId="2" applyFont="1" applyFill="1" applyBorder="1" applyAlignment="1">
      <alignment horizontal="left" vertical="top" wrapText="1"/>
    </xf>
    <xf numFmtId="0" fontId="11" fillId="14" borderId="1" xfId="2" applyFill="1" applyBorder="1" applyAlignment="1">
      <alignment horizontal="left" vertical="top" wrapText="1"/>
    </xf>
    <xf numFmtId="0" fontId="11" fillId="14" borderId="12" xfId="2" applyFill="1" applyBorder="1" applyAlignment="1">
      <alignment horizontal="left" vertical="top" wrapText="1"/>
    </xf>
    <xf numFmtId="0" fontId="11" fillId="0" borderId="12" xfId="2" applyBorder="1" applyAlignment="1">
      <alignment vertical="top" wrapText="1"/>
    </xf>
    <xf numFmtId="0" fontId="11" fillId="14" borderId="1" xfId="2" quotePrefix="1" applyFill="1" applyBorder="1" applyAlignment="1">
      <alignment horizontal="left" vertical="top" wrapText="1"/>
    </xf>
    <xf numFmtId="0" fontId="11" fillId="14" borderId="17" xfId="2" quotePrefix="1" applyFill="1" applyBorder="1" applyAlignment="1">
      <alignment horizontal="left" vertical="top" wrapText="1"/>
    </xf>
    <xf numFmtId="0" fontId="35" fillId="14" borderId="12" xfId="2" applyFont="1" applyFill="1" applyBorder="1" applyAlignment="1">
      <alignment vertical="top" wrapText="1"/>
    </xf>
    <xf numFmtId="0" fontId="11" fillId="13" borderId="12" xfId="2" applyFill="1" applyBorder="1" applyAlignment="1">
      <alignment horizontal="left" vertical="top" wrapText="1"/>
    </xf>
    <xf numFmtId="0" fontId="11" fillId="13" borderId="9" xfId="2" applyFill="1" applyBorder="1" applyAlignment="1">
      <alignment horizontal="left" vertical="top" wrapText="1"/>
    </xf>
    <xf numFmtId="0" fontId="11" fillId="13" borderId="1" xfId="2" quotePrefix="1" applyFill="1" applyBorder="1" applyAlignment="1">
      <alignment horizontal="left" vertical="top" wrapText="1"/>
    </xf>
    <xf numFmtId="0" fontId="11" fillId="13" borderId="12" xfId="2" quotePrefix="1" applyFill="1" applyBorder="1" applyAlignment="1">
      <alignment horizontal="left" vertical="top" wrapText="1"/>
    </xf>
    <xf numFmtId="0" fontId="11" fillId="13" borderId="12" xfId="2" applyFill="1" applyBorder="1" applyAlignment="1">
      <alignment vertical="top" wrapText="1"/>
    </xf>
    <xf numFmtId="0" fontId="11" fillId="0" borderId="15" xfId="6" applyFont="1" applyFill="1" applyBorder="1" applyAlignment="1">
      <alignment vertical="top" wrapText="1"/>
    </xf>
    <xf numFmtId="0" fontId="11" fillId="14" borderId="12" xfId="2" applyFill="1" applyBorder="1" applyAlignment="1">
      <alignment horizontal="left" vertical="top" wrapText="1"/>
    </xf>
    <xf numFmtId="0" fontId="11" fillId="0" borderId="11" xfId="2" applyBorder="1" applyAlignment="1">
      <alignment horizontal="left" vertical="top" wrapText="1"/>
    </xf>
    <xf numFmtId="0" fontId="11" fillId="0" borderId="12" xfId="2" applyBorder="1" applyAlignment="1">
      <alignment horizontal="left" vertical="top" wrapText="1"/>
    </xf>
    <xf numFmtId="0" fontId="11" fillId="0" borderId="1" xfId="2" applyBorder="1" applyAlignment="1">
      <alignment horizontal="left" vertical="top" wrapText="1"/>
    </xf>
    <xf numFmtId="0" fontId="11" fillId="14" borderId="18" xfId="2" applyFill="1" applyBorder="1" applyAlignment="1">
      <alignment horizontal="left" vertical="top" wrapText="1"/>
    </xf>
    <xf numFmtId="0" fontId="11" fillId="0" borderId="15" xfId="2" applyBorder="1" applyAlignment="1">
      <alignment horizontal="left" vertical="top" wrapText="1"/>
    </xf>
    <xf numFmtId="0" fontId="11" fillId="0" borderId="12" xfId="2" applyBorder="1" applyAlignment="1">
      <alignment vertical="top" wrapText="1"/>
    </xf>
    <xf numFmtId="0" fontId="11" fillId="14" borderId="90" xfId="2" quotePrefix="1" applyFill="1" applyBorder="1" applyAlignment="1">
      <alignment horizontal="left" vertical="top" wrapText="1"/>
    </xf>
    <xf numFmtId="0" fontId="11" fillId="0" borderId="16" xfId="2" quotePrefix="1" applyBorder="1" applyAlignment="1">
      <alignment horizontal="left" vertical="top" wrapText="1"/>
    </xf>
    <xf numFmtId="0" fontId="11" fillId="17" borderId="15" xfId="6" applyFont="1" applyBorder="1" applyAlignment="1">
      <alignment vertical="top" wrapText="1"/>
    </xf>
    <xf numFmtId="0" fontId="11" fillId="13" borderId="61" xfId="2" applyFill="1" applyBorder="1" applyAlignment="1">
      <alignment horizontal="left" vertical="top" wrapText="1"/>
    </xf>
    <xf numFmtId="0" fontId="11" fillId="14" borderId="15" xfId="2" applyFont="1" applyFill="1" applyBorder="1" applyAlignment="1">
      <alignment vertical="top" wrapText="1"/>
    </xf>
    <xf numFmtId="0" fontId="11" fillId="0" borderId="15" xfId="2" applyFont="1" applyBorder="1" applyAlignment="1">
      <alignment vertical="top" wrapText="1"/>
    </xf>
    <xf numFmtId="0" fontId="11" fillId="13" borderId="15" xfId="2" applyFont="1" applyFill="1" applyBorder="1" applyAlignment="1">
      <alignment vertical="top" wrapText="1"/>
    </xf>
    <xf numFmtId="0" fontId="11" fillId="0" borderId="15" xfId="2" applyFont="1" applyFill="1" applyBorder="1" applyAlignment="1">
      <alignment vertical="top" wrapText="1"/>
    </xf>
    <xf numFmtId="0" fontId="44" fillId="27" borderId="15" xfId="10" applyFont="1" applyBorder="1" applyAlignment="1">
      <alignment vertical="top" wrapText="1"/>
    </xf>
    <xf numFmtId="0" fontId="11" fillId="0" borderId="92" xfId="2" applyFont="1" applyBorder="1" applyAlignment="1">
      <alignment vertical="top" wrapText="1"/>
    </xf>
    <xf numFmtId="0" fontId="11" fillId="14" borderId="15" xfId="2" applyFont="1" applyFill="1" applyBorder="1" applyAlignment="1">
      <alignment horizontal="left" vertical="top" wrapText="1"/>
    </xf>
    <xf numFmtId="0" fontId="11" fillId="0" borderId="15" xfId="2" applyFont="1" applyBorder="1" applyAlignment="1">
      <alignment horizontal="left" vertical="top" wrapText="1"/>
    </xf>
    <xf numFmtId="0" fontId="11" fillId="14" borderId="15" xfId="6" applyFont="1" applyFill="1" applyBorder="1" applyAlignment="1">
      <alignment vertical="top" wrapText="1"/>
    </xf>
    <xf numFmtId="0" fontId="11" fillId="14" borderId="12" xfId="2" applyFont="1" applyFill="1" applyBorder="1" applyAlignment="1">
      <alignment horizontal="left" vertical="top" wrapText="1"/>
    </xf>
    <xf numFmtId="0" fontId="11" fillId="0" borderId="1" xfId="2" applyFont="1" applyBorder="1" applyAlignment="1">
      <alignment vertical="top" wrapText="1"/>
    </xf>
    <xf numFmtId="0" fontId="11" fillId="16" borderId="1" xfId="2" applyFont="1" applyFill="1" applyBorder="1" applyAlignment="1">
      <alignment vertical="top" wrapText="1"/>
    </xf>
    <xf numFmtId="0" fontId="11" fillId="16" borderId="15" xfId="2" applyFont="1" applyFill="1" applyBorder="1" applyAlignment="1">
      <alignment vertical="top" wrapText="1"/>
    </xf>
    <xf numFmtId="0" fontId="11" fillId="0" borderId="53" xfId="2" applyFont="1" applyBorder="1" applyAlignment="1">
      <alignment vertical="top" wrapText="1"/>
    </xf>
    <xf numFmtId="0" fontId="11" fillId="0" borderId="105" xfId="2" applyFont="1" applyBorder="1" applyAlignment="1">
      <alignment vertical="top" wrapText="1"/>
    </xf>
    <xf numFmtId="0" fontId="11" fillId="0" borderId="0" xfId="2" applyFont="1"/>
    <xf numFmtId="0" fontId="11" fillId="0" borderId="1" xfId="2" applyFont="1" applyBorder="1" applyAlignment="1">
      <alignment wrapText="1"/>
    </xf>
    <xf numFmtId="0" fontId="11" fillId="14" borderId="10" xfId="2" applyFill="1" applyBorder="1" applyAlignment="1">
      <alignment horizontal="left" vertical="top" wrapText="1"/>
    </xf>
    <xf numFmtId="0" fontId="5" fillId="0" borderId="10" xfId="2" applyFont="1" applyBorder="1" applyAlignment="1">
      <alignment horizontal="left" vertical="top" wrapText="1"/>
    </xf>
    <xf numFmtId="0" fontId="11" fillId="13" borderId="1" xfId="2" applyFill="1" applyBorder="1" applyAlignment="1">
      <alignment vertical="top" wrapText="1"/>
    </xf>
    <xf numFmtId="0" fontId="11" fillId="13" borderId="34" xfId="2" applyFill="1" applyBorder="1" applyAlignment="1">
      <alignment horizontal="left" vertical="top" wrapText="1"/>
    </xf>
    <xf numFmtId="0" fontId="11" fillId="0" borderId="34" xfId="2" applyFill="1" applyBorder="1" applyAlignment="1">
      <alignment horizontal="left" vertical="top" wrapText="1"/>
    </xf>
    <xf numFmtId="0" fontId="11" fillId="13" borderId="16" xfId="2" applyFill="1" applyBorder="1" applyAlignment="1">
      <alignment horizontal="left" vertical="top" wrapText="1"/>
    </xf>
    <xf numFmtId="0" fontId="11" fillId="14" borderId="14" xfId="2" applyFill="1" applyBorder="1" applyAlignment="1">
      <alignment horizontal="left" vertical="top" wrapText="1"/>
    </xf>
    <xf numFmtId="0" fontId="11" fillId="0" borderId="1" xfId="2" applyBorder="1" applyAlignment="1">
      <alignment horizontal="left" vertical="top" wrapText="1"/>
    </xf>
    <xf numFmtId="0" fontId="11" fillId="0" borderId="16" xfId="2" applyBorder="1" applyAlignment="1">
      <alignment horizontal="left" vertical="top" wrapText="1"/>
    </xf>
    <xf numFmtId="0" fontId="11" fillId="14" borderId="16" xfId="2" applyFill="1" applyBorder="1" applyAlignment="1">
      <alignment horizontal="left" vertical="top" wrapText="1"/>
    </xf>
    <xf numFmtId="0" fontId="11" fillId="13" borderId="47" xfId="2" applyFill="1" applyBorder="1" applyAlignment="1">
      <alignment horizontal="left" vertical="top" wrapText="1"/>
    </xf>
    <xf numFmtId="0" fontId="0" fillId="13" borderId="1" xfId="0" applyFill="1" applyBorder="1" applyAlignment="1">
      <alignment horizontal="left" vertical="top" wrapText="1"/>
    </xf>
    <xf numFmtId="165" fontId="26" fillId="0" borderId="69" xfId="4" applyNumberFormat="1" applyFont="1" applyBorder="1" applyAlignment="1">
      <alignment horizontal="center" vertical="center" wrapText="1"/>
    </xf>
    <xf numFmtId="0" fontId="11" fillId="14" borderId="1" xfId="2" applyFill="1" applyBorder="1" applyAlignment="1">
      <alignment horizontal="left" vertical="top" wrapText="1"/>
    </xf>
    <xf numFmtId="0" fontId="11" fillId="14" borderId="16" xfId="2" applyFill="1" applyBorder="1" applyAlignment="1">
      <alignment horizontal="left" vertical="top" wrapText="1"/>
    </xf>
    <xf numFmtId="0" fontId="11" fillId="0" borderId="12" xfId="2" applyBorder="1" applyAlignment="1">
      <alignment vertical="top" wrapText="1"/>
    </xf>
    <xf numFmtId="0" fontId="13" fillId="18" borderId="75" xfId="5" applyFont="1" applyFill="1" applyBorder="1" applyAlignment="1">
      <alignment horizontal="center" vertical="center" wrapText="1"/>
    </xf>
    <xf numFmtId="0" fontId="13" fillId="18" borderId="76" xfId="5" applyFont="1" applyFill="1" applyBorder="1" applyAlignment="1">
      <alignment horizontal="center" vertical="center" wrapText="1"/>
    </xf>
    <xf numFmtId="0" fontId="13" fillId="18" borderId="77" xfId="5" applyFont="1" applyFill="1" applyBorder="1" applyAlignment="1">
      <alignment horizontal="center" vertical="center" wrapText="1"/>
    </xf>
    <xf numFmtId="0" fontId="12" fillId="0" borderId="79" xfId="0" applyFont="1" applyBorder="1" applyAlignment="1" applyProtection="1">
      <alignment horizontal="left" vertical="center" wrapText="1"/>
      <protection locked="0"/>
    </xf>
    <xf numFmtId="0" fontId="12" fillId="0" borderId="80" xfId="0" applyFont="1" applyBorder="1" applyAlignment="1" applyProtection="1">
      <alignment horizontal="left" vertical="center" wrapText="1"/>
      <protection locked="0"/>
    </xf>
    <xf numFmtId="0" fontId="11" fillId="0" borderId="82" xfId="0" applyFont="1" applyBorder="1" applyAlignment="1" applyProtection="1">
      <alignment horizontal="left" vertical="center" wrapText="1"/>
      <protection locked="0"/>
    </xf>
    <xf numFmtId="0" fontId="11" fillId="0" borderId="83" xfId="0" applyFont="1" applyBorder="1" applyAlignment="1" applyProtection="1">
      <alignment horizontal="left" vertical="center" wrapText="1"/>
      <protection locked="0"/>
    </xf>
    <xf numFmtId="0" fontId="25" fillId="18" borderId="55" xfId="4" applyFont="1" applyFill="1" applyBorder="1" applyAlignment="1">
      <alignment horizontal="left" vertical="center" wrapText="1"/>
    </xf>
    <xf numFmtId="0" fontId="25" fillId="18" borderId="56" xfId="4" applyFont="1" applyFill="1" applyBorder="1" applyAlignment="1">
      <alignment horizontal="left" vertical="center" wrapText="1"/>
    </xf>
    <xf numFmtId="0" fontId="25" fillId="18" borderId="57" xfId="4" applyFont="1" applyFill="1" applyBorder="1" applyAlignment="1">
      <alignment horizontal="left" vertical="center" wrapText="1"/>
    </xf>
    <xf numFmtId="164" fontId="26" fillId="0" borderId="68" xfId="4" applyNumberFormat="1" applyFont="1" applyBorder="1" applyAlignment="1">
      <alignment horizontal="center" vertical="center" wrapText="1"/>
    </xf>
    <xf numFmtId="164" fontId="26" fillId="0" borderId="74" xfId="4" applyNumberFormat="1" applyFont="1" applyBorder="1" applyAlignment="1">
      <alignment horizontal="center" vertical="center" wrapText="1"/>
    </xf>
    <xf numFmtId="165" fontId="26" fillId="0" borderId="69" xfId="4" applyNumberFormat="1" applyFont="1" applyBorder="1" applyAlignment="1">
      <alignment horizontal="center" vertical="center" wrapText="1"/>
    </xf>
    <xf numFmtId="165" fontId="26" fillId="0" borderId="71" xfId="4" applyNumberFormat="1" applyFont="1" applyBorder="1" applyAlignment="1">
      <alignment horizontal="center" vertical="center" wrapText="1"/>
    </xf>
    <xf numFmtId="0" fontId="26" fillId="0" borderId="70" xfId="5" applyFont="1" applyBorder="1" applyAlignment="1">
      <alignment horizontal="left" vertical="center" wrapText="1" indent="1" readingOrder="1"/>
    </xf>
    <xf numFmtId="0" fontId="26" fillId="0" borderId="72" xfId="5" applyFont="1" applyBorder="1" applyAlignment="1">
      <alignment horizontal="left" vertical="center" wrapText="1" indent="1" readingOrder="1"/>
    </xf>
    <xf numFmtId="0" fontId="25" fillId="18" borderId="55" xfId="5" applyFont="1" applyFill="1" applyBorder="1" applyAlignment="1">
      <alignment horizontal="left" vertical="center" wrapText="1"/>
    </xf>
    <xf numFmtId="0" fontId="25" fillId="18" borderId="56" xfId="5" applyFont="1" applyFill="1" applyBorder="1" applyAlignment="1">
      <alignment horizontal="left" vertical="center" wrapText="1"/>
    </xf>
    <xf numFmtId="0" fontId="25" fillId="18" borderId="57" xfId="5" applyFont="1" applyFill="1" applyBorder="1" applyAlignment="1">
      <alignment horizontal="left" vertical="center" wrapText="1"/>
    </xf>
    <xf numFmtId="0" fontId="25" fillId="18" borderId="55" xfId="9" applyFont="1" applyFill="1" applyBorder="1" applyAlignment="1">
      <alignment horizontal="left" vertical="center" wrapText="1"/>
    </xf>
    <xf numFmtId="0" fontId="25" fillId="18" borderId="56" xfId="9" applyFont="1" applyFill="1" applyBorder="1" applyAlignment="1">
      <alignment horizontal="left" vertical="center" wrapText="1"/>
    </xf>
    <xf numFmtId="0" fontId="25" fillId="18" borderId="57" xfId="9" applyFont="1" applyFill="1" applyBorder="1" applyAlignment="1">
      <alignment horizontal="left" vertical="center" wrapText="1"/>
    </xf>
    <xf numFmtId="0" fontId="23" fillId="0" borderId="0" xfId="0" applyFont="1" applyAlignment="1">
      <alignment horizontal="center" vertical="center"/>
    </xf>
    <xf numFmtId="0" fontId="11" fillId="0" borderId="33" xfId="0" applyFont="1" applyBorder="1" applyAlignment="1">
      <alignment horizontal="right"/>
    </xf>
    <xf numFmtId="0" fontId="0" fillId="0" borderId="32" xfId="0" applyBorder="1" applyAlignment="1">
      <alignment horizontal="right"/>
    </xf>
    <xf numFmtId="0" fontId="11" fillId="0" borderId="34" xfId="0" applyFont="1" applyBorder="1" applyAlignment="1">
      <alignment horizontal="right"/>
    </xf>
    <xf numFmtId="0" fontId="11" fillId="0" borderId="35" xfId="0" applyFont="1" applyBorder="1" applyAlignment="1">
      <alignment horizontal="right"/>
    </xf>
    <xf numFmtId="0" fontId="0" fillId="0" borderId="33" xfId="0" applyBorder="1" applyAlignment="1">
      <alignment horizontal="right"/>
    </xf>
    <xf numFmtId="0" fontId="0" fillId="0" borderId="34" xfId="0" applyBorder="1" applyAlignment="1">
      <alignment horizontal="right"/>
    </xf>
    <xf numFmtId="0" fontId="0" fillId="0" borderId="35" xfId="0" applyBorder="1" applyAlignment="1">
      <alignment horizontal="right"/>
    </xf>
    <xf numFmtId="0" fontId="23" fillId="0" borderId="0" xfId="0" applyFont="1" applyAlignment="1">
      <alignment horizontal="center"/>
    </xf>
    <xf numFmtId="0" fontId="23" fillId="0" borderId="0" xfId="0" applyFont="1" applyAlignment="1">
      <alignment horizontal="center" vertical="center" textRotation="90"/>
    </xf>
    <xf numFmtId="0" fontId="23" fillId="0" borderId="0" xfId="0" applyFont="1" applyAlignment="1">
      <alignment horizontal="right" vertical="center" textRotation="90"/>
    </xf>
    <xf numFmtId="0" fontId="28" fillId="20" borderId="1" xfId="0" applyFont="1" applyFill="1" applyBorder="1" applyAlignment="1">
      <alignment horizontal="center" vertical="center" wrapText="1"/>
    </xf>
    <xf numFmtId="0" fontId="28" fillId="19" borderId="1" xfId="0" applyFont="1" applyFill="1" applyBorder="1" applyAlignment="1">
      <alignment horizontal="left" wrapText="1"/>
    </xf>
    <xf numFmtId="0" fontId="13" fillId="15" borderId="89" xfId="0" applyFont="1" applyFill="1" applyBorder="1" applyAlignment="1">
      <alignment horizontal="center" vertical="center" wrapText="1"/>
    </xf>
    <xf numFmtId="0" fontId="13" fillId="15" borderId="16" xfId="0" applyFont="1" applyFill="1" applyBorder="1" applyAlignment="1">
      <alignment horizontal="center" vertical="center" wrapText="1"/>
    </xf>
    <xf numFmtId="0" fontId="17" fillId="0" borderId="0" xfId="0" applyFont="1" applyAlignment="1">
      <alignment horizontal="center" vertical="center" wrapText="1"/>
    </xf>
    <xf numFmtId="0" fontId="11" fillId="0" borderId="17" xfId="2" applyBorder="1" applyAlignment="1">
      <alignment horizontal="left" vertical="top" wrapText="1"/>
    </xf>
    <xf numFmtId="0" fontId="11" fillId="0" borderId="18" xfId="2" applyBorder="1" applyAlignment="1">
      <alignment horizontal="left" vertical="top" wrapText="1"/>
    </xf>
    <xf numFmtId="0" fontId="11" fillId="14" borderId="49" xfId="2" applyFill="1" applyBorder="1" applyAlignment="1">
      <alignment horizontal="center" vertical="top" wrapText="1"/>
    </xf>
    <xf numFmtId="0" fontId="11" fillId="14" borderId="12" xfId="2" applyFill="1" applyBorder="1" applyAlignment="1">
      <alignment horizontal="center" vertical="top" wrapText="1"/>
    </xf>
    <xf numFmtId="0" fontId="11" fillId="0" borderId="14" xfId="2" applyBorder="1" applyAlignment="1">
      <alignment horizontal="center" vertical="top" wrapText="1"/>
    </xf>
    <xf numFmtId="0" fontId="11" fillId="0" borderId="49" xfId="2" applyBorder="1" applyAlignment="1">
      <alignment horizontal="center" vertical="top" wrapText="1"/>
    </xf>
    <xf numFmtId="0" fontId="11" fillId="0" borderId="12" xfId="2" applyBorder="1" applyAlignment="1">
      <alignment horizontal="center" vertical="top" wrapText="1"/>
    </xf>
    <xf numFmtId="0" fontId="11" fillId="14" borderId="14" xfId="2" applyFill="1" applyBorder="1" applyAlignment="1">
      <alignment horizontal="left" vertical="top" wrapText="1"/>
    </xf>
    <xf numFmtId="0" fontId="11" fillId="14" borderId="49" xfId="2" applyFill="1" applyBorder="1" applyAlignment="1">
      <alignment horizontal="left" vertical="top" wrapText="1"/>
    </xf>
    <xf numFmtId="0" fontId="11" fillId="14" borderId="12" xfId="2" applyFill="1" applyBorder="1" applyAlignment="1">
      <alignment horizontal="left" vertical="top" wrapText="1"/>
    </xf>
    <xf numFmtId="0" fontId="11" fillId="14" borderId="54" xfId="2" applyFill="1" applyBorder="1" applyAlignment="1">
      <alignment horizontal="left" vertical="top" wrapText="1"/>
    </xf>
    <xf numFmtId="0" fontId="11" fillId="14" borderId="11" xfId="2" applyFill="1" applyBorder="1" applyAlignment="1">
      <alignment horizontal="left" vertical="top" wrapText="1"/>
    </xf>
    <xf numFmtId="0" fontId="11" fillId="14" borderId="14" xfId="2" applyFont="1" applyFill="1" applyBorder="1" applyAlignment="1">
      <alignment horizontal="left" vertical="top" wrapText="1"/>
    </xf>
    <xf numFmtId="0" fontId="11" fillId="14" borderId="49" xfId="2" applyFont="1" applyFill="1" applyBorder="1" applyAlignment="1">
      <alignment horizontal="left" vertical="top" wrapText="1"/>
    </xf>
    <xf numFmtId="0" fontId="11" fillId="14" borderId="12" xfId="2" applyFont="1" applyFill="1" applyBorder="1" applyAlignment="1">
      <alignment horizontal="left" vertical="top" wrapText="1"/>
    </xf>
    <xf numFmtId="0" fontId="11" fillId="14" borderId="111" xfId="2" applyFill="1" applyBorder="1" applyAlignment="1">
      <alignment horizontal="left" vertical="top" wrapText="1"/>
    </xf>
    <xf numFmtId="0" fontId="11" fillId="14" borderId="28" xfId="2" applyFill="1" applyBorder="1" applyAlignment="1">
      <alignment horizontal="left" vertical="top" wrapText="1"/>
    </xf>
    <xf numFmtId="0" fontId="11" fillId="14" borderId="13" xfId="2" applyFill="1" applyBorder="1" applyAlignment="1">
      <alignment horizontal="left" vertical="top" wrapText="1"/>
    </xf>
    <xf numFmtId="0" fontId="11" fillId="0" borderId="54" xfId="2" applyFill="1" applyBorder="1" applyAlignment="1">
      <alignment horizontal="left" vertical="top" wrapText="1"/>
    </xf>
    <xf numFmtId="0" fontId="11" fillId="0" borderId="44" xfId="2" applyFill="1" applyBorder="1" applyAlignment="1">
      <alignment horizontal="left" vertical="top" wrapText="1"/>
    </xf>
    <xf numFmtId="0" fontId="11" fillId="0" borderId="11" xfId="2" applyFill="1" applyBorder="1" applyAlignment="1">
      <alignment horizontal="left" vertical="top" wrapText="1"/>
    </xf>
    <xf numFmtId="0" fontId="11" fillId="0" borderId="14" xfId="2" applyFill="1" applyBorder="1" applyAlignment="1">
      <alignment horizontal="center" vertical="top" wrapText="1"/>
    </xf>
    <xf numFmtId="0" fontId="11" fillId="0" borderId="49" xfId="2" applyFill="1" applyBorder="1" applyAlignment="1">
      <alignment horizontal="center" vertical="top" wrapText="1"/>
    </xf>
    <xf numFmtId="0" fontId="11" fillId="0" borderId="12" xfId="2" applyFill="1" applyBorder="1" applyAlignment="1">
      <alignment horizontal="center" vertical="top" wrapText="1"/>
    </xf>
    <xf numFmtId="0" fontId="11" fillId="0" borderId="54" xfId="2" applyBorder="1" applyAlignment="1">
      <alignment horizontal="left" vertical="top" wrapText="1"/>
    </xf>
    <xf numFmtId="0" fontId="11" fillId="0" borderId="44" xfId="2" applyBorder="1" applyAlignment="1">
      <alignment horizontal="left" vertical="top" wrapText="1"/>
    </xf>
    <xf numFmtId="0" fontId="11" fillId="0" borderId="11" xfId="2" applyBorder="1" applyAlignment="1">
      <alignment horizontal="left" vertical="top" wrapText="1"/>
    </xf>
    <xf numFmtId="0" fontId="11" fillId="14" borderId="14" xfId="2" applyFill="1" applyBorder="1" applyAlignment="1">
      <alignment horizontal="center" vertical="top" wrapText="1"/>
    </xf>
    <xf numFmtId="0" fontId="11" fillId="0" borderId="14" xfId="2" applyBorder="1" applyAlignment="1">
      <alignment horizontal="left" vertical="top" wrapText="1"/>
    </xf>
    <xf numFmtId="0" fontId="11" fillId="0" borderId="12" xfId="2" applyBorder="1" applyAlignment="1">
      <alignment horizontal="left" vertical="top" wrapText="1"/>
    </xf>
    <xf numFmtId="0" fontId="11" fillId="14" borderId="1" xfId="2" applyFill="1" applyBorder="1" applyAlignment="1">
      <alignment horizontal="left" vertical="top" wrapText="1"/>
    </xf>
    <xf numFmtId="0" fontId="11" fillId="0" borderId="1" xfId="2" applyBorder="1" applyAlignment="1">
      <alignment horizontal="left" vertical="top" wrapText="1"/>
    </xf>
    <xf numFmtId="0" fontId="11" fillId="0" borderId="46" xfId="2" applyBorder="1" applyAlignment="1">
      <alignment horizontal="left" vertical="top" wrapText="1"/>
    </xf>
    <xf numFmtId="0" fontId="11" fillId="14" borderId="44" xfId="2" applyFill="1" applyBorder="1" applyAlignment="1">
      <alignment horizontal="left" vertical="top" wrapText="1"/>
    </xf>
    <xf numFmtId="0" fontId="16" fillId="13" borderId="37" xfId="2" applyFont="1" applyFill="1" applyBorder="1" applyAlignment="1">
      <alignment horizontal="center" vertical="center" wrapText="1"/>
    </xf>
    <xf numFmtId="0" fontId="16" fillId="13" borderId="38" xfId="2" applyFont="1" applyFill="1" applyBorder="1" applyAlignment="1">
      <alignment horizontal="center" vertical="center" wrapText="1"/>
    </xf>
    <xf numFmtId="0" fontId="16" fillId="13" borderId="45" xfId="2" applyFont="1" applyFill="1" applyBorder="1" applyAlignment="1">
      <alignment horizontal="center" vertical="center" wrapText="1"/>
    </xf>
    <xf numFmtId="0" fontId="11" fillId="0" borderId="109" xfId="2" quotePrefix="1" applyBorder="1" applyAlignment="1">
      <alignment horizontal="left" vertical="top" wrapText="1"/>
    </xf>
    <xf numFmtId="0" fontId="11" fillId="0" borderId="6" xfId="2" applyBorder="1" applyAlignment="1">
      <alignment horizontal="center" vertical="top" wrapText="1"/>
    </xf>
    <xf numFmtId="0" fontId="11" fillId="0" borderId="1" xfId="2" applyBorder="1" applyAlignment="1">
      <alignment horizontal="center" vertical="top" wrapText="1"/>
    </xf>
    <xf numFmtId="0" fontId="11" fillId="0" borderId="6" xfId="2" applyBorder="1" applyAlignment="1">
      <alignment horizontal="left" vertical="top" wrapText="1"/>
    </xf>
    <xf numFmtId="0" fontId="11" fillId="14" borderId="1" xfId="2" applyFill="1" applyBorder="1" applyAlignment="1">
      <alignment horizontal="center" vertical="top" wrapText="1"/>
    </xf>
    <xf numFmtId="0" fontId="11" fillId="0" borderId="49" xfId="2" applyBorder="1" applyAlignment="1">
      <alignment horizontal="left" vertical="top" wrapText="1"/>
    </xf>
    <xf numFmtId="0" fontId="11" fillId="0" borderId="16" xfId="2" applyBorder="1" applyAlignment="1">
      <alignment horizontal="left" vertical="top" wrapText="1"/>
    </xf>
    <xf numFmtId="0" fontId="11" fillId="14" borderId="16" xfId="2" applyFill="1" applyBorder="1" applyAlignment="1">
      <alignment horizontal="left" vertical="top" wrapText="1"/>
    </xf>
    <xf numFmtId="0" fontId="11" fillId="14" borderId="89" xfId="2" applyFill="1" applyBorder="1" applyAlignment="1">
      <alignment horizontal="left" vertical="top" wrapText="1"/>
    </xf>
    <xf numFmtId="0" fontId="11" fillId="0" borderId="16" xfId="2" applyFill="1" applyBorder="1" applyAlignment="1">
      <alignment horizontal="left" vertical="top" wrapText="1"/>
    </xf>
    <xf numFmtId="0" fontId="11" fillId="0" borderId="14" xfId="2" applyFill="1" applyBorder="1" applyAlignment="1">
      <alignment horizontal="left" vertical="top" wrapText="1"/>
    </xf>
    <xf numFmtId="0" fontId="11" fillId="0" borderId="49" xfId="2" applyFill="1" applyBorder="1" applyAlignment="1">
      <alignment horizontal="left" vertical="top" wrapText="1"/>
    </xf>
    <xf numFmtId="0" fontId="11" fillId="0" borderId="12" xfId="2" applyFill="1" applyBorder="1" applyAlignment="1">
      <alignment horizontal="left" vertical="top" wrapText="1"/>
    </xf>
    <xf numFmtId="0" fontId="11" fillId="0" borderId="17" xfId="2" quotePrefix="1" applyBorder="1" applyAlignment="1">
      <alignment horizontal="left" vertical="top" wrapText="1"/>
    </xf>
    <xf numFmtId="0" fontId="11" fillId="14" borderId="17" xfId="2" applyFill="1" applyBorder="1" applyAlignment="1">
      <alignment horizontal="left" vertical="top" wrapText="1"/>
    </xf>
    <xf numFmtId="0" fontId="11" fillId="14" borderId="46" xfId="2" applyFill="1" applyBorder="1" applyAlignment="1">
      <alignment horizontal="left" vertical="top" wrapText="1"/>
    </xf>
    <xf numFmtId="0" fontId="11" fillId="14" borderId="18" xfId="2" applyFill="1" applyBorder="1" applyAlignment="1">
      <alignment horizontal="left" vertical="top" wrapText="1"/>
    </xf>
    <xf numFmtId="0" fontId="11" fillId="0" borderId="17" xfId="2" applyFill="1" applyBorder="1" applyAlignment="1">
      <alignment horizontal="left" vertical="top" wrapText="1"/>
    </xf>
    <xf numFmtId="0" fontId="11" fillId="0" borderId="46" xfId="2" applyFill="1" applyBorder="1" applyAlignment="1">
      <alignment horizontal="left" vertical="top" wrapText="1"/>
    </xf>
    <xf numFmtId="0" fontId="11" fillId="0" borderId="18" xfId="2" applyFill="1" applyBorder="1" applyAlignment="1">
      <alignment horizontal="left" vertical="top" wrapText="1"/>
    </xf>
    <xf numFmtId="0" fontId="11" fillId="0" borderId="17" xfId="2" applyBorder="1" applyAlignment="1">
      <alignment horizontal="center" vertical="top" wrapText="1"/>
    </xf>
    <xf numFmtId="0" fontId="11" fillId="0" borderId="18" xfId="2" applyBorder="1" applyAlignment="1">
      <alignment horizontal="center" vertical="top" wrapText="1"/>
    </xf>
    <xf numFmtId="0" fontId="11" fillId="0" borderId="15" xfId="2" applyBorder="1" applyAlignment="1">
      <alignment horizontal="left" vertical="top" wrapText="1"/>
    </xf>
    <xf numFmtId="0" fontId="11" fillId="0" borderId="63" xfId="2" applyBorder="1" applyAlignment="1">
      <alignment horizontal="center" vertical="top" wrapText="1"/>
    </xf>
    <xf numFmtId="0" fontId="11" fillId="0" borderId="63" xfId="2" applyBorder="1" applyAlignment="1">
      <alignment horizontal="left" vertical="top" wrapText="1"/>
    </xf>
    <xf numFmtId="0" fontId="11" fillId="0" borderId="90" xfId="2" applyBorder="1" applyAlignment="1">
      <alignment horizontal="left" vertical="top" wrapText="1"/>
    </xf>
    <xf numFmtId="0" fontId="11" fillId="0" borderId="0" xfId="2" applyAlignment="1">
      <alignment horizontal="left" vertical="top" wrapText="1"/>
    </xf>
    <xf numFmtId="0" fontId="11" fillId="0" borderId="101" xfId="2" applyBorder="1" applyAlignment="1">
      <alignment horizontal="left" vertical="top" wrapText="1"/>
    </xf>
    <xf numFmtId="0" fontId="11" fillId="0" borderId="46" xfId="2" applyBorder="1" applyAlignment="1">
      <alignment horizontal="center" vertical="top" wrapText="1"/>
    </xf>
    <xf numFmtId="0" fontId="11" fillId="14" borderId="15" xfId="2" applyFill="1" applyBorder="1" applyAlignment="1">
      <alignment horizontal="left" vertical="top" wrapText="1"/>
    </xf>
    <xf numFmtId="0" fontId="11" fillId="14" borderId="6" xfId="2" applyFill="1" applyBorder="1" applyAlignment="1">
      <alignment horizontal="left" vertical="top" wrapText="1"/>
    </xf>
    <xf numFmtId="0" fontId="11" fillId="14" borderId="90" xfId="2" applyFill="1" applyBorder="1" applyAlignment="1">
      <alignment horizontal="left" vertical="top" wrapText="1"/>
    </xf>
    <xf numFmtId="0" fontId="11" fillId="14" borderId="101" xfId="2" applyFill="1" applyBorder="1" applyAlignment="1">
      <alignment horizontal="left" vertical="top" wrapText="1"/>
    </xf>
    <xf numFmtId="0" fontId="11" fillId="14" borderId="0" xfId="2" applyFill="1" applyAlignment="1">
      <alignment horizontal="left" vertical="top" wrapText="1"/>
    </xf>
    <xf numFmtId="0" fontId="11" fillId="14" borderId="46" xfId="2" quotePrefix="1" applyFill="1" applyBorder="1" applyAlignment="1">
      <alignment horizontal="left" vertical="top" wrapText="1"/>
    </xf>
    <xf numFmtId="0" fontId="11" fillId="14" borderId="18" xfId="2" quotePrefix="1" applyFill="1" applyBorder="1" applyAlignment="1">
      <alignment horizontal="left" vertical="top" wrapText="1"/>
    </xf>
    <xf numFmtId="0" fontId="11" fillId="14" borderId="63" xfId="2" applyFill="1" applyBorder="1" applyAlignment="1">
      <alignment horizontal="center" vertical="top" wrapText="1"/>
    </xf>
    <xf numFmtId="0" fontId="11" fillId="0" borderId="109" xfId="2" applyBorder="1" applyAlignment="1">
      <alignment horizontal="left" vertical="top" wrapText="1"/>
    </xf>
    <xf numFmtId="0" fontId="11" fillId="14" borderId="64" xfId="2" applyFill="1" applyBorder="1" applyAlignment="1">
      <alignment horizontal="center" vertical="top" wrapText="1"/>
    </xf>
    <xf numFmtId="0" fontId="11" fillId="0" borderId="14" xfId="2" applyBorder="1" applyAlignment="1">
      <alignment vertical="top" wrapText="1"/>
    </xf>
    <xf numFmtId="0" fontId="11" fillId="0" borderId="12" xfId="2" applyBorder="1" applyAlignment="1">
      <alignment vertical="top" wrapText="1"/>
    </xf>
    <xf numFmtId="0" fontId="11" fillId="0" borderId="1" xfId="2" applyBorder="1" applyAlignment="1">
      <alignment vertical="top" wrapText="1"/>
    </xf>
    <xf numFmtId="0" fontId="11" fillId="0" borderId="46" xfId="2" quotePrefix="1" applyBorder="1" applyAlignment="1">
      <alignment horizontal="left" vertical="top" wrapText="1"/>
    </xf>
    <xf numFmtId="0" fontId="11" fillId="0" borderId="14" xfId="2" applyBorder="1" applyAlignment="1">
      <alignment horizontal="center" vertical="top"/>
    </xf>
    <xf numFmtId="0" fontId="11" fillId="0" borderId="12" xfId="2" applyBorder="1" applyAlignment="1">
      <alignment horizontal="center" vertical="top"/>
    </xf>
    <xf numFmtId="0" fontId="11" fillId="0" borderId="18" xfId="2" quotePrefix="1" applyBorder="1" applyAlignment="1">
      <alignment horizontal="left" vertical="top" wrapText="1"/>
    </xf>
    <xf numFmtId="0" fontId="11" fillId="0" borderId="63" xfId="2" applyBorder="1" applyAlignment="1">
      <alignment horizontal="center" vertical="top"/>
    </xf>
    <xf numFmtId="0" fontId="11" fillId="14" borderId="63" xfId="2" applyFill="1" applyBorder="1" applyAlignment="1">
      <alignment horizontal="left" vertical="top" wrapText="1"/>
    </xf>
    <xf numFmtId="0" fontId="11" fillId="0" borderId="19" xfId="2" applyBorder="1" applyAlignment="1">
      <alignment horizontal="left" vertical="top" wrapText="1"/>
    </xf>
    <xf numFmtId="0" fontId="11" fillId="14" borderId="1" xfId="2" quotePrefix="1" applyFill="1" applyBorder="1" applyAlignment="1">
      <alignment horizontal="left" vertical="top" wrapText="1"/>
    </xf>
    <xf numFmtId="0" fontId="11" fillId="14" borderId="17" xfId="2" quotePrefix="1" applyFill="1" applyBorder="1" applyAlignment="1">
      <alignment horizontal="left" vertical="top" wrapText="1"/>
    </xf>
    <xf numFmtId="0" fontId="11" fillId="14" borderId="10" xfId="2" quotePrefix="1" applyFill="1" applyBorder="1" applyAlignment="1">
      <alignment horizontal="left" vertical="top" wrapText="1"/>
    </xf>
    <xf numFmtId="0" fontId="11" fillId="14" borderId="64" xfId="2" applyFill="1" applyBorder="1" applyAlignment="1">
      <alignment horizontal="left" vertical="top" wrapText="1"/>
    </xf>
    <xf numFmtId="0" fontId="11" fillId="14" borderId="14" xfId="2" quotePrefix="1" applyFill="1" applyBorder="1" applyAlignment="1">
      <alignment horizontal="left" vertical="top" wrapText="1"/>
    </xf>
    <xf numFmtId="0" fontId="11" fillId="14" borderId="12" xfId="2" quotePrefix="1" applyFill="1" applyBorder="1" applyAlignment="1">
      <alignment horizontal="left" vertical="top" wrapText="1"/>
    </xf>
    <xf numFmtId="0" fontId="6" fillId="0" borderId="49" xfId="2" applyFont="1" applyBorder="1" applyAlignment="1">
      <alignment horizontal="left" vertical="top" wrapText="1"/>
    </xf>
    <xf numFmtId="0" fontId="6" fillId="0" borderId="12" xfId="2" applyFont="1" applyBorder="1" applyAlignment="1">
      <alignment horizontal="left" vertical="top" wrapText="1"/>
    </xf>
    <xf numFmtId="0" fontId="11" fillId="14" borderId="17" xfId="2" quotePrefix="1" applyFill="1" applyBorder="1" applyAlignment="1">
      <alignment horizontal="center" vertical="top" wrapText="1"/>
    </xf>
    <xf numFmtId="0" fontId="11" fillId="14" borderId="18" xfId="2" quotePrefix="1" applyFill="1" applyBorder="1" applyAlignment="1">
      <alignment horizontal="center" vertical="top" wrapText="1"/>
    </xf>
    <xf numFmtId="0" fontId="11" fillId="14" borderId="14" xfId="2" quotePrefix="1" applyFill="1" applyBorder="1" applyAlignment="1">
      <alignment horizontal="center" vertical="top" wrapText="1"/>
    </xf>
    <xf numFmtId="0" fontId="11" fillId="14" borderId="12" xfId="2" quotePrefix="1" applyFill="1" applyBorder="1" applyAlignment="1">
      <alignment horizontal="center" vertical="top" wrapText="1"/>
    </xf>
    <xf numFmtId="0" fontId="11" fillId="0" borderId="0" xfId="2" applyBorder="1" applyAlignment="1">
      <alignment horizontal="left" vertical="top" wrapText="1"/>
    </xf>
    <xf numFmtId="0" fontId="11" fillId="14" borderId="6" xfId="2" applyFill="1" applyBorder="1" applyAlignment="1">
      <alignment horizontal="center" vertical="top" wrapText="1"/>
    </xf>
    <xf numFmtId="0" fontId="11" fillId="0" borderId="19" xfId="2" applyBorder="1" applyAlignment="1">
      <alignment horizontal="center" vertical="top" wrapText="1"/>
    </xf>
    <xf numFmtId="0" fontId="11" fillId="14" borderId="1" xfId="2" quotePrefix="1" applyFill="1" applyBorder="1" applyAlignment="1">
      <alignment horizontal="center" vertical="top" wrapText="1"/>
    </xf>
    <xf numFmtId="0" fontId="11" fillId="14" borderId="10" xfId="2" quotePrefix="1" applyFill="1" applyBorder="1" applyAlignment="1">
      <alignment horizontal="center" vertical="top" wrapText="1"/>
    </xf>
    <xf numFmtId="0" fontId="11" fillId="0" borderId="49" xfId="2" applyBorder="1" applyAlignment="1">
      <alignment horizontal="center" vertical="top"/>
    </xf>
    <xf numFmtId="0" fontId="16" fillId="0" borderId="102" xfId="2" applyFont="1" applyBorder="1" applyAlignment="1">
      <alignment horizontal="center" vertical="center" wrapText="1"/>
    </xf>
    <xf numFmtId="0" fontId="16" fillId="0" borderId="36" xfId="2" applyFont="1" applyBorder="1" applyAlignment="1">
      <alignment horizontal="center" vertical="center" wrapText="1"/>
    </xf>
    <xf numFmtId="0" fontId="11" fillId="0" borderId="109" xfId="2" applyBorder="1" applyAlignment="1">
      <alignment horizontal="left" vertical="top"/>
    </xf>
    <xf numFmtId="0" fontId="11" fillId="0" borderId="18" xfId="2" applyBorder="1" applyAlignment="1">
      <alignment horizontal="left" vertical="top"/>
    </xf>
    <xf numFmtId="0" fontId="11" fillId="0" borderId="17" xfId="2" applyBorder="1" applyAlignment="1">
      <alignment horizontal="left" vertical="top"/>
    </xf>
    <xf numFmtId="0" fontId="11" fillId="0" borderId="16" xfId="2" quotePrefix="1" applyBorder="1" applyAlignment="1">
      <alignment horizontal="left" vertical="top" wrapText="1"/>
    </xf>
    <xf numFmtId="0" fontId="16" fillId="0" borderId="40" xfId="2" applyFont="1" applyBorder="1" applyAlignment="1">
      <alignment horizontal="center" vertical="center"/>
    </xf>
    <xf numFmtId="0" fontId="16" fillId="0" borderId="41" xfId="2" applyFont="1" applyBorder="1" applyAlignment="1">
      <alignment horizontal="center" vertical="center"/>
    </xf>
    <xf numFmtId="0" fontId="16" fillId="0" borderId="66" xfId="2" applyFont="1" applyBorder="1" applyAlignment="1">
      <alignment horizontal="center" vertical="center"/>
    </xf>
    <xf numFmtId="0" fontId="16" fillId="0" borderId="24" xfId="2" applyFont="1" applyBorder="1" applyAlignment="1">
      <alignment horizontal="center" vertical="center" wrapText="1"/>
    </xf>
    <xf numFmtId="0" fontId="16" fillId="0" borderId="23" xfId="2" applyFont="1" applyBorder="1" applyAlignment="1">
      <alignment horizontal="center" vertical="center" wrapText="1"/>
    </xf>
    <xf numFmtId="0" fontId="16" fillId="0" borderId="30" xfId="2" applyFont="1" applyBorder="1" applyAlignment="1">
      <alignment horizontal="center" vertical="center" wrapText="1"/>
    </xf>
    <xf numFmtId="0" fontId="16" fillId="0" borderId="17" xfId="2" applyFont="1" applyBorder="1" applyAlignment="1">
      <alignment horizontal="center" vertical="center" wrapText="1"/>
    </xf>
    <xf numFmtId="0" fontId="16" fillId="0" borderId="42" xfId="2" applyFont="1" applyBorder="1" applyAlignment="1">
      <alignment horizontal="center" vertical="center" wrapText="1"/>
    </xf>
    <xf numFmtId="0" fontId="16" fillId="0" borderId="47" xfId="2" applyFont="1" applyBorder="1" applyAlignment="1">
      <alignment horizontal="center" vertical="center" wrapText="1"/>
    </xf>
    <xf numFmtId="0" fontId="16" fillId="0" borderId="51" xfId="2" applyFont="1" applyBorder="1" applyAlignment="1">
      <alignment horizontal="center" vertical="center" textRotation="180"/>
    </xf>
    <xf numFmtId="0" fontId="16" fillId="0" borderId="36" xfId="2" applyFont="1" applyBorder="1" applyAlignment="1">
      <alignment horizontal="center" vertical="center" textRotation="180"/>
    </xf>
    <xf numFmtId="0" fontId="16" fillId="0" borderId="26" xfId="2" applyFont="1" applyBorder="1" applyAlignment="1">
      <alignment horizontal="center" vertical="center" textRotation="180"/>
    </xf>
    <xf numFmtId="0" fontId="16" fillId="0" borderId="88" xfId="2" applyFont="1" applyBorder="1" applyAlignment="1">
      <alignment horizontal="center" vertical="center" textRotation="180"/>
    </xf>
    <xf numFmtId="0" fontId="16" fillId="0" borderId="37" xfId="2" applyFont="1" applyBorder="1" applyAlignment="1">
      <alignment horizontal="center" vertical="center" wrapText="1"/>
    </xf>
    <xf numFmtId="0" fontId="16" fillId="0" borderId="38" xfId="2" applyFont="1" applyBorder="1" applyAlignment="1">
      <alignment horizontal="center" vertical="center" wrapText="1"/>
    </xf>
    <xf numFmtId="0" fontId="16" fillId="0" borderId="39" xfId="2" applyFont="1" applyBorder="1" applyAlignment="1">
      <alignment horizontal="center" vertical="center" wrapText="1"/>
    </xf>
    <xf numFmtId="1" fontId="16" fillId="0" borderId="52" xfId="2" applyNumberFormat="1" applyFont="1" applyBorder="1" applyAlignment="1">
      <alignment horizontal="center" vertical="center" textRotation="180"/>
    </xf>
    <xf numFmtId="1" fontId="16" fillId="0" borderId="31" xfId="2" applyNumberFormat="1" applyFont="1" applyBorder="1" applyAlignment="1">
      <alignment horizontal="center" vertical="center" textRotation="180"/>
    </xf>
    <xf numFmtId="0" fontId="16" fillId="0" borderId="6" xfId="2" applyFont="1" applyBorder="1" applyAlignment="1">
      <alignment horizontal="center" vertical="center" textRotation="180" wrapText="1"/>
    </xf>
    <xf numFmtId="0" fontId="16" fillId="0" borderId="14" xfId="2" applyFont="1" applyBorder="1" applyAlignment="1">
      <alignment horizontal="center" vertical="center" textRotation="180" wrapText="1"/>
    </xf>
    <xf numFmtId="0" fontId="16" fillId="0" borderId="42" xfId="2" applyFont="1" applyBorder="1" applyAlignment="1">
      <alignment horizontal="center" vertical="center" textRotation="180" wrapText="1"/>
    </xf>
    <xf numFmtId="0" fontId="16" fillId="0" borderId="47" xfId="2" applyFont="1" applyBorder="1" applyAlignment="1">
      <alignment horizontal="center" vertical="center" textRotation="180" wrapText="1"/>
    </xf>
    <xf numFmtId="0" fontId="16" fillId="0" borderId="24" xfId="2" applyFont="1" applyBorder="1" applyAlignment="1">
      <alignment horizontal="center" vertical="center" textRotation="180"/>
    </xf>
    <xf numFmtId="0" fontId="16" fillId="0" borderId="22" xfId="2" applyFont="1" applyBorder="1" applyAlignment="1">
      <alignment horizontal="center" vertical="center" textRotation="180"/>
    </xf>
    <xf numFmtId="0" fontId="16" fillId="0" borderId="43" xfId="2" applyFont="1" applyBorder="1" applyAlignment="1">
      <alignment horizontal="center" vertical="center" wrapText="1"/>
    </xf>
    <xf numFmtId="0" fontId="16" fillId="0" borderId="104" xfId="2" applyFont="1" applyBorder="1" applyAlignment="1">
      <alignment horizontal="center" vertical="center" wrapText="1"/>
    </xf>
    <xf numFmtId="0" fontId="16" fillId="0" borderId="103" xfId="2" applyFont="1" applyBorder="1" applyAlignment="1">
      <alignment horizontal="center" vertical="center" wrapText="1"/>
    </xf>
    <xf numFmtId="0" fontId="16" fillId="0" borderId="62" xfId="2" applyFont="1" applyBorder="1" applyAlignment="1">
      <alignment horizontal="center" vertical="center" wrapText="1"/>
    </xf>
    <xf numFmtId="0" fontId="11" fillId="0" borderId="32" xfId="2" applyBorder="1" applyAlignment="1">
      <alignment horizontal="left" vertical="top" wrapText="1"/>
    </xf>
    <xf numFmtId="0" fontId="11" fillId="14" borderId="90" xfId="2" quotePrefix="1" applyFill="1" applyBorder="1" applyAlignment="1">
      <alignment horizontal="left" vertical="top" wrapText="1"/>
    </xf>
    <xf numFmtId="0" fontId="11" fillId="14" borderId="101" xfId="2" quotePrefix="1" applyFill="1" applyBorder="1" applyAlignment="1">
      <alignment horizontal="left" vertical="top" wrapText="1"/>
    </xf>
    <xf numFmtId="0" fontId="16" fillId="0" borderId="102" xfId="2" applyFont="1" applyBorder="1" applyAlignment="1">
      <alignment horizontal="center" vertical="center"/>
    </xf>
    <xf numFmtId="0" fontId="16" fillId="0" borderId="36" xfId="2" applyFont="1" applyBorder="1" applyAlignment="1">
      <alignment horizontal="center" vertical="center"/>
    </xf>
    <xf numFmtId="0" fontId="11" fillId="0" borderId="10" xfId="2" quotePrefix="1" applyBorder="1" applyAlignment="1">
      <alignment horizontal="left" vertical="top" wrapText="1"/>
    </xf>
    <xf numFmtId="0" fontId="11" fillId="14" borderId="109" xfId="2" applyFill="1" applyBorder="1" applyAlignment="1">
      <alignment horizontal="left" vertical="top" wrapText="1"/>
    </xf>
    <xf numFmtId="0" fontId="11" fillId="0" borderId="17" xfId="0" applyFont="1" applyBorder="1" applyAlignment="1">
      <alignment horizontal="left" vertical="top" wrapText="1"/>
    </xf>
    <xf numFmtId="0" fontId="11" fillId="0" borderId="18" xfId="0" applyFont="1" applyBorder="1" applyAlignment="1">
      <alignment horizontal="left" vertical="top" wrapText="1"/>
    </xf>
    <xf numFmtId="0" fontId="11" fillId="0" borderId="89" xfId="2" quotePrefix="1" applyBorder="1" applyAlignment="1">
      <alignment horizontal="left" vertical="top" wrapText="1"/>
    </xf>
    <xf numFmtId="0" fontId="9" fillId="14" borderId="17" xfId="2" quotePrefix="1" applyFont="1" applyFill="1" applyBorder="1" applyAlignment="1">
      <alignment horizontal="left" vertical="top" wrapText="1"/>
    </xf>
    <xf numFmtId="0" fontId="9" fillId="14" borderId="18" xfId="2" quotePrefix="1" applyFont="1" applyFill="1" applyBorder="1" applyAlignment="1">
      <alignment horizontal="left" vertical="top" wrapText="1"/>
    </xf>
    <xf numFmtId="0" fontId="11" fillId="14" borderId="0" xfId="2" quotePrefix="1" applyFill="1" applyAlignment="1">
      <alignment horizontal="left" vertical="top" wrapText="1"/>
    </xf>
    <xf numFmtId="0" fontId="11" fillId="14" borderId="46" xfId="2" applyFill="1" applyBorder="1" applyAlignment="1">
      <alignment horizontal="center" vertical="top" wrapText="1"/>
    </xf>
    <xf numFmtId="0" fontId="11" fillId="14" borderId="18" xfId="2" applyFill="1" applyBorder="1" applyAlignment="1">
      <alignment horizontal="center" vertical="top" wrapText="1"/>
    </xf>
    <xf numFmtId="0" fontId="11" fillId="14" borderId="17" xfId="2" applyFill="1" applyBorder="1" applyAlignment="1">
      <alignment horizontal="center" vertical="top" wrapText="1"/>
    </xf>
    <xf numFmtId="0" fontId="3" fillId="0" borderId="1" xfId="2" applyFont="1" applyBorder="1" applyAlignment="1">
      <alignment horizontal="left" vertical="top" wrapText="1"/>
    </xf>
    <xf numFmtId="0" fontId="3" fillId="0" borderId="17" xfId="2" applyFont="1" applyBorder="1" applyAlignment="1">
      <alignment horizontal="left" vertical="top" wrapText="1"/>
    </xf>
    <xf numFmtId="0" fontId="3" fillId="0" borderId="18" xfId="2" applyFont="1" applyBorder="1" applyAlignment="1">
      <alignment horizontal="left" vertical="top" wrapText="1"/>
    </xf>
    <xf numFmtId="0" fontId="3" fillId="0" borderId="1" xfId="2" applyFont="1" applyBorder="1" applyAlignment="1">
      <alignment horizontal="center" vertical="top" wrapText="1"/>
    </xf>
    <xf numFmtId="0" fontId="11" fillId="0" borderId="89" xfId="2" applyBorder="1" applyAlignment="1">
      <alignment horizontal="left" vertical="top" wrapText="1"/>
    </xf>
    <xf numFmtId="0" fontId="11" fillId="0" borderId="108" xfId="2" applyBorder="1" applyAlignment="1">
      <alignment horizontal="left" vertical="top" wrapText="1"/>
    </xf>
    <xf numFmtId="0" fontId="11" fillId="0" borderId="14" xfId="2" applyFont="1" applyBorder="1" applyAlignment="1">
      <alignment horizontal="left" vertical="top" wrapText="1"/>
    </xf>
    <xf numFmtId="0" fontId="11" fillId="0" borderId="12" xfId="2" applyFont="1" applyBorder="1" applyAlignment="1">
      <alignment horizontal="left" vertical="top" wrapText="1"/>
    </xf>
    <xf numFmtId="0" fontId="11" fillId="0" borderId="49" xfId="2" applyFont="1" applyBorder="1" applyAlignment="1">
      <alignment horizontal="left" vertical="top" wrapText="1"/>
    </xf>
    <xf numFmtId="0" fontId="11" fillId="0" borderId="1" xfId="2" applyFill="1" applyBorder="1" applyAlignment="1">
      <alignment horizontal="left" vertical="top" wrapText="1"/>
    </xf>
    <xf numFmtId="0" fontId="11" fillId="0" borderId="1" xfId="2" applyFill="1" applyBorder="1" applyAlignment="1">
      <alignment horizontal="center" vertical="top" wrapText="1"/>
    </xf>
    <xf numFmtId="0" fontId="11" fillId="0" borderId="112" xfId="2" applyBorder="1" applyAlignment="1">
      <alignment horizontal="left" vertical="top" wrapText="1"/>
    </xf>
    <xf numFmtId="0" fontId="11" fillId="0" borderId="94" xfId="2" applyBorder="1" applyAlignment="1">
      <alignment horizontal="left" vertical="top" wrapText="1"/>
    </xf>
    <xf numFmtId="0" fontId="16" fillId="14" borderId="88" xfId="2" applyFont="1" applyFill="1" applyBorder="1" applyAlignment="1">
      <alignment horizontal="center" vertical="center" wrapText="1"/>
    </xf>
    <xf numFmtId="0" fontId="16" fillId="14" borderId="27" xfId="2" applyFont="1" applyFill="1" applyBorder="1" applyAlignment="1">
      <alignment horizontal="center" vertical="center" wrapText="1"/>
    </xf>
    <xf numFmtId="0" fontId="16" fillId="0" borderId="63" xfId="2" applyFont="1" applyBorder="1" applyAlignment="1">
      <alignment horizontal="center" vertical="center" wrapText="1"/>
    </xf>
    <xf numFmtId="0" fontId="16" fillId="0" borderId="64" xfId="2" applyFont="1" applyBorder="1" applyAlignment="1">
      <alignment horizontal="center" vertical="center" wrapText="1"/>
    </xf>
  </cellXfs>
  <cellStyles count="11">
    <cellStyle name="Comma 2" xfId="3" xr:uid="{00000000-0005-0000-0000-000002000000}"/>
    <cellStyle name="Good" xfId="10" builtinId="26"/>
    <cellStyle name="Hyperlink" xfId="8" builtinId="8"/>
    <cellStyle name="Neutral" xfId="1" builtinId="28"/>
    <cellStyle name="Neutral 2" xfId="6" xr:uid="{00000000-0005-0000-0000-000005000000}"/>
    <cellStyle name="Normal" xfId="0" builtinId="0"/>
    <cellStyle name="Normal 2" xfId="2" xr:uid="{00000000-0005-0000-0000-000007000000}"/>
    <cellStyle name="Normal 3" xfId="7" xr:uid="{00000000-0005-0000-0000-000008000000}"/>
    <cellStyle name="Normal 4" xfId="4" xr:uid="{00000000-0005-0000-0000-000009000000}"/>
    <cellStyle name="Normal 4 2" xfId="5" xr:uid="{00000000-0005-0000-0000-00000A000000}"/>
    <cellStyle name="Normal 4 3 2" xfId="9" xr:uid="{7B5F9031-0F4D-49BA-AE42-63316A38FEBE}"/>
  </cellStyles>
  <dxfs count="2763">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1"/>
      </font>
      <fill>
        <patternFill>
          <bgColor rgb="FF92D050"/>
        </patternFill>
      </fill>
    </dxf>
    <dxf>
      <font>
        <color rgb="FF006100"/>
      </font>
      <fill>
        <patternFill>
          <bgColor rgb="FFC6EF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ill>
        <patternFill>
          <bgColor rgb="FFC6EFCE"/>
        </patternFill>
      </fill>
    </dxf>
    <dxf>
      <fill>
        <patternFill>
          <bgColor rgb="FFFFEB9C"/>
        </patternFill>
      </fill>
    </dxf>
    <dxf>
      <fill>
        <patternFill>
          <bgColor rgb="FFFFC7CE"/>
        </patternFill>
      </fill>
    </dxf>
    <dxf>
      <font>
        <color theme="1"/>
      </font>
      <fill>
        <patternFill>
          <bgColor rgb="FF92D050"/>
        </patternFill>
      </fill>
    </dxf>
    <dxf>
      <font>
        <color rgb="FF006100"/>
      </font>
      <fill>
        <patternFill>
          <bgColor rgb="FFC6EFCE"/>
        </patternFill>
      </fill>
    </dxf>
    <dxf>
      <font>
        <color theme="1"/>
      </font>
      <fill>
        <patternFill>
          <bgColor rgb="FF92D050"/>
        </patternFill>
      </fill>
    </dxf>
    <dxf>
      <font>
        <color theme="1"/>
      </font>
      <fill>
        <patternFill>
          <bgColor rgb="FF92D050"/>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solid">
          <fgColor indexed="64"/>
          <bgColor indexed="9"/>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Arial"/>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0"/>
        <name val="Arial"/>
        <scheme val="none"/>
      </font>
      <fill>
        <patternFill patternType="solid">
          <fgColor indexed="64"/>
          <bgColor rgb="FF3D6DA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auto="1"/>
        <name val="Arial"/>
        <scheme val="none"/>
      </font>
      <numFmt numFmtId="30" formatCode="@"/>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rgb="FFF2900E"/>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left" vertical="center" textRotation="0" wrapText="1" indent="0" justifyLastLine="0" shrinkToFit="0" readingOrder="0"/>
      <border diagonalUp="0" diagonalDown="0">
        <left style="thin">
          <color theme="1" tint="0.499984740745262"/>
        </left>
        <right/>
        <top style="thin">
          <color theme="1" tint="0.499984740745262"/>
        </top>
        <bottom style="thin">
          <color theme="1" tint="0.499984740745262"/>
        </bottom>
        <vertical style="thin">
          <color theme="1" tint="0.499984740745262"/>
        </vertical>
        <horizontal style="thin">
          <color theme="1" tint="0.499984740745262"/>
        </horizontal>
      </border>
    </dxf>
    <dxf>
      <alignment horizontal="left" vertical="center" textRotation="0" indent="0" justifyLastLine="0" shrinkToFit="0" readingOrder="0"/>
      <border diagonalUp="0" diagonalDown="0" outline="0">
        <left/>
        <right style="thin">
          <color theme="1" tint="0.499984740745262"/>
        </right>
        <top style="thin">
          <color theme="1" tint="0.499984740745262"/>
        </top>
        <bottom style="thin">
          <color theme="1" tint="0.499984740745262"/>
        </bottom>
      </border>
    </dxf>
    <dxf>
      <alignment horizontal="left" vertical="center" textRotation="0" wrapText="1" indent="0" justifyLastLine="0" shrinkToFit="0" readingOrder="0"/>
      <border diagonalUp="0" diagonalDown="0" outline="0">
        <left/>
        <right style="thin">
          <color theme="1" tint="0.499984740745262"/>
        </right>
        <top style="thin">
          <color theme="1" tint="0.499984740745262"/>
        </top>
        <bottom style="thin">
          <color theme="1" tint="0.499984740745262"/>
        </bottom>
      </border>
    </dxf>
    <dxf>
      <border>
        <top style="thin">
          <color theme="1" tint="0.499984740745262"/>
        </top>
      </border>
    </dxf>
    <dxf>
      <border diagonalUp="0" diagonalDown="0">
        <left style="medium">
          <color theme="1" tint="0.499984740745262"/>
        </left>
        <right style="medium">
          <color theme="1" tint="0.499984740745262"/>
        </right>
        <top style="medium">
          <color theme="1" tint="0.499984740745262"/>
        </top>
        <bottom style="medium">
          <color theme="1" tint="0.499984740745262"/>
        </bottom>
      </border>
    </dxf>
    <dxf>
      <alignment horizontal="left" vertical="center" textRotation="0" indent="0" justifyLastLine="0" shrinkToFit="0" readingOrder="0"/>
    </dxf>
    <dxf>
      <border outline="0">
        <bottom style="thin">
          <color theme="1" tint="0.499984740745262"/>
        </bottom>
      </border>
    </dxf>
    <dxf>
      <border>
        <bottom style="thin">
          <color theme="0" tint="-4.9989318521683403E-2"/>
        </bottom>
      </border>
    </dxf>
    <dxf>
      <fill>
        <patternFill patternType="none">
          <fgColor indexed="64"/>
          <bgColor auto="1"/>
        </patternFill>
      </fill>
      <border>
        <bottom style="thin">
          <color theme="0" tint="-4.9989318521683403E-2"/>
        </bottom>
      </border>
    </dxf>
    <dxf>
      <font>
        <b/>
        <color theme="0"/>
      </font>
      <fill>
        <patternFill patternType="none">
          <fgColor auto="1"/>
          <bgColor auto="1"/>
        </patternFill>
      </fill>
      <border>
        <top style="thick">
          <color rgb="FF00B0F0"/>
        </top>
      </border>
    </dxf>
    <dxf>
      <font>
        <b/>
        <i val="0"/>
        <strike val="0"/>
        <color theme="3"/>
      </font>
      <fill>
        <patternFill patternType="solid">
          <fgColor theme="0"/>
          <bgColor theme="0"/>
        </patternFill>
      </fill>
      <border>
        <bottom style="thick">
          <color rgb="FF00B0F0"/>
        </bottom>
      </border>
    </dxf>
    <dxf>
      <font>
        <color theme="1"/>
      </font>
      <fill>
        <patternFill patternType="none">
          <fgColor indexed="64"/>
          <bgColor auto="1"/>
        </patternFill>
      </fill>
      <border>
        <vertical style="thin">
          <color theme="0"/>
        </vertical>
        <horizontal style="thin">
          <color theme="0"/>
        </horizontal>
      </border>
    </dxf>
  </dxfs>
  <tableStyles count="1" defaultTableStyle="TableStyleMedium2" defaultPivotStyle="PivotStyleLight16">
    <tableStyle name="POLARION" pivot="0" count="5" xr9:uid="{00000000-0011-0000-FFFF-FFFF00000000}">
      <tableStyleElement type="wholeTable" dxfId="2762"/>
      <tableStyleElement type="headerRow" dxfId="2761"/>
      <tableStyleElement type="totalRow" dxfId="2760"/>
      <tableStyleElement type="firstRowStripe" dxfId="2759"/>
      <tableStyleElement type="secondRowStripe" dxfId="27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C7CE"/>
      <color rgb="FFFF0000"/>
      <color rgb="FF00B050"/>
      <color rgb="FFC6EFCE"/>
      <color rgb="FFFFEB9C"/>
      <color rgb="FF68D242"/>
      <color rgb="FFC0C0C0"/>
      <color rgb="FF8365A3"/>
      <color rgb="FF99CC00"/>
      <color rgb="FFF290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2</xdr:col>
      <xdr:colOff>860148</xdr:colOff>
      <xdr:row>0</xdr:row>
      <xdr:rowOff>170621</xdr:rowOff>
    </xdr:from>
    <xdr:ext cx="2038350" cy="6572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46198" y="170621"/>
          <a:ext cx="203835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860148</xdr:colOff>
      <xdr:row>0</xdr:row>
      <xdr:rowOff>170621</xdr:rowOff>
    </xdr:from>
    <xdr:ext cx="2038350" cy="657225"/>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46198" y="170621"/>
          <a:ext cx="203835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3</xdr:col>
      <xdr:colOff>6624276</xdr:colOff>
      <xdr:row>1</xdr:row>
      <xdr:rowOff>115614</xdr:rowOff>
    </xdr:from>
    <xdr:ext cx="1967274" cy="643759"/>
    <xdr:pic>
      <xdr:nvPicPr>
        <xdr:cNvPr id="2" name="Picture 2">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5401" y="315639"/>
          <a:ext cx="1967274" cy="643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1652219</xdr:colOff>
      <xdr:row>1</xdr:row>
      <xdr:rowOff>28208</xdr:rowOff>
    </xdr:from>
    <xdr:ext cx="1967274" cy="643759"/>
    <xdr:pic>
      <xdr:nvPicPr>
        <xdr:cNvPr id="2" name="Picture 2">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7694" y="228233"/>
          <a:ext cx="1967274" cy="643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5371117</xdr:colOff>
      <xdr:row>0</xdr:row>
      <xdr:rowOff>181852</xdr:rowOff>
    </xdr:from>
    <xdr:ext cx="1469156" cy="480757"/>
    <xdr:pic>
      <xdr:nvPicPr>
        <xdr:cNvPr id="2" name="Picture 2">
          <a:extLst>
            <a:ext uri="{FF2B5EF4-FFF2-40B4-BE49-F238E27FC236}">
              <a16:creationId xmlns:a16="http://schemas.microsoft.com/office/drawing/2014/main" id="{08CED42D-F46F-48EA-85C4-A59EA3D45A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3567" y="181852"/>
          <a:ext cx="1469156" cy="4807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488123</xdr:colOff>
      <xdr:row>53</xdr:row>
      <xdr:rowOff>56663</xdr:rowOff>
    </xdr:to>
    <xdr:pic>
      <xdr:nvPicPr>
        <xdr:cNvPr id="2" name="Picture 1">
          <a:extLst>
            <a:ext uri="{FF2B5EF4-FFF2-40B4-BE49-F238E27FC236}">
              <a16:creationId xmlns:a16="http://schemas.microsoft.com/office/drawing/2014/main" id="{23B690A8-BCA9-42AC-A2DE-0C09882B84CD}"/>
            </a:ext>
          </a:extLst>
        </xdr:cNvPr>
        <xdr:cNvPicPr>
          <a:picLocks noChangeAspect="1"/>
        </xdr:cNvPicPr>
      </xdr:nvPicPr>
      <xdr:blipFill>
        <a:blip xmlns:r="http://schemas.openxmlformats.org/officeDocument/2006/relationships" r:embed="rId1"/>
        <a:stretch>
          <a:fillRect/>
        </a:stretch>
      </xdr:blipFill>
      <xdr:spPr>
        <a:xfrm>
          <a:off x="0" y="0"/>
          <a:ext cx="12680123" cy="86386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3362</xdr:rowOff>
    </xdr:from>
    <xdr:to>
      <xdr:col>26</xdr:col>
      <xdr:colOff>504289</xdr:colOff>
      <xdr:row>65</xdr:row>
      <xdr:rowOff>94445</xdr:rowOff>
    </xdr:to>
    <xdr:pic>
      <xdr:nvPicPr>
        <xdr:cNvPr id="3" name="Picture 2">
          <a:extLst>
            <a:ext uri="{FF2B5EF4-FFF2-40B4-BE49-F238E27FC236}">
              <a16:creationId xmlns:a16="http://schemas.microsoft.com/office/drawing/2014/main" id="{A8CD3A36-7675-4B60-8AE8-D76CAD701225}"/>
            </a:ext>
          </a:extLst>
        </xdr:cNvPr>
        <xdr:cNvPicPr>
          <a:picLocks noChangeAspect="1"/>
        </xdr:cNvPicPr>
      </xdr:nvPicPr>
      <xdr:blipFill>
        <a:blip xmlns:r="http://schemas.openxmlformats.org/officeDocument/2006/relationships" r:embed="rId1"/>
        <a:stretch>
          <a:fillRect/>
        </a:stretch>
      </xdr:blipFill>
      <xdr:spPr>
        <a:xfrm>
          <a:off x="0" y="3362"/>
          <a:ext cx="16353889" cy="1061620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34</xdr:col>
      <xdr:colOff>-1</xdr:colOff>
      <xdr:row>66</xdr:row>
      <xdr:rowOff>26951</xdr:rowOff>
    </xdr:to>
    <xdr:pic>
      <xdr:nvPicPr>
        <xdr:cNvPr id="4" name="Picture 3">
          <a:extLst>
            <a:ext uri="{FF2B5EF4-FFF2-40B4-BE49-F238E27FC236}">
              <a16:creationId xmlns:a16="http://schemas.microsoft.com/office/drawing/2014/main" id="{F701BE93-2529-4C65-A800-77AC558641FE}"/>
            </a:ext>
          </a:extLst>
        </xdr:cNvPr>
        <xdr:cNvPicPr>
          <a:picLocks noChangeAspect="1"/>
        </xdr:cNvPicPr>
      </xdr:nvPicPr>
      <xdr:blipFill>
        <a:blip xmlns:r="http://schemas.openxmlformats.org/officeDocument/2006/relationships" r:embed="rId1"/>
        <a:stretch>
          <a:fillRect/>
        </a:stretch>
      </xdr:blipFill>
      <xdr:spPr>
        <a:xfrm>
          <a:off x="0" y="0"/>
          <a:ext cx="20818928" cy="108038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s01/HDE%20World/Polarion/4.%20Polarion-Exported-Docs/20180625-Product-PRDs/SmartByPass-PR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ocheltree/Library/Containers/com.microsoft.Excel/Data/Documents/fs01/Smartwires-QA/Smart%20Wires%20Work%20Streams/FMECA/3.%20SmartValve%201.04/3.%20PCBAs/iiDCE%20FMECA/Rev%206/FMECA%20-iiDCE%20Rev6%20(P111868).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Report"/>
      <sheetName val="Polarion"/>
      <sheetName val="_polarion"/>
      <sheetName val="SmartByPass-PRD"/>
      <sheetName val="Data Validation"/>
    </sheetNames>
    <sheetDataSet>
      <sheetData sheetId="0" refreshError="1"/>
      <sheetData sheetId="1" refreshError="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Validatio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Austin Ocheltree" id="{EF33EEE9-C21C-3F4C-8D72-3EC8228F58F3}" userId="S::AustinOcheltree@OcheltreeEngineering.onmicrosoft.com::c53f5b74-5a67-4df8-b481-dcf67af0063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8A79B-06AD-4AA6-A04E-6D33E3D64B9D}" name="Table154" displayName="Table154" ref="B6:D7" totalsRowShown="0" dataDxfId="2756" headerRowBorderDxfId="2757" tableBorderDxfId="2755" totalsRowBorderDxfId="2754">
  <autoFilter ref="B6:D7" xr:uid="{31618383-023E-4FFD-9635-C5ECCA488CFD}"/>
  <tableColumns count="3">
    <tableColumn id="2" xr3:uid="{2A484D62-DE7E-4D5F-B61C-94E85C0DF773}" name="PS19 QPI" dataDxfId="2753"/>
    <tableColumn id="3" xr3:uid="{2774D8DF-72FC-4A0E-B642-63F9540C8F18}" name="PS19 Technical Experts" dataDxfId="2752"/>
    <tableColumn id="4" xr3:uid="{872906F7-B4E6-48FB-9486-91F94E6A3F50}" name="Smart Wires Reviewer" dataDxfId="2751"/>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3:E8" totalsRowShown="0" headerRowDxfId="2750" headerRowBorderDxfId="2749" tableBorderDxfId="2748" totalsRowBorderDxfId="2747">
  <autoFilter ref="B3:E8" xr:uid="{00000000-0009-0000-0100-000002000000}"/>
  <tableColumns count="4">
    <tableColumn id="1" xr3:uid="{00000000-0010-0000-0100-000001000000}" name="Score" dataDxfId="2746"/>
    <tableColumn id="2" xr3:uid="{00000000-0010-0000-0100-000002000000}" name="Criteria" dataDxfId="2745"/>
    <tableColumn id="4" xr3:uid="{00000000-0010-0000-0100-000004000000}" name="Notes" dataDxfId="2744"/>
    <tableColumn id="3" xr3:uid="{00000000-0010-0000-0100-000003000000}" name="Example" dataDxfId="2743"/>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G3:J8" totalsRowShown="0" headerRowDxfId="2742" headerRowBorderDxfId="2741" tableBorderDxfId="2740" totalsRowBorderDxfId="2739">
  <autoFilter ref="G3:J8" xr:uid="{00000000-0009-0000-0100-000004000000}"/>
  <tableColumns count="4">
    <tableColumn id="1" xr3:uid="{00000000-0010-0000-0200-000001000000}" name="Score" dataDxfId="2738"/>
    <tableColumn id="2" xr3:uid="{00000000-0010-0000-0200-000002000000}" name="Notes" dataDxfId="2737"/>
    <tableColumn id="3" xr3:uid="{00000000-0010-0000-0200-000003000000}" name="Probability Description" dataDxfId="2736"/>
    <tableColumn id="4" xr3:uid="{00000000-0010-0000-0200-000004000000}" name="Probability" dataDxfId="2735"/>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5" displayName="Table5" ref="G12:H16" totalsRowShown="0" headerRowDxfId="2734" headerRowBorderDxfId="2733" tableBorderDxfId="2732" totalsRowBorderDxfId="2731">
  <autoFilter ref="G12:H16" xr:uid="{00000000-0009-0000-0100-000003000000}"/>
  <tableColumns count="2">
    <tableColumn id="1" xr3:uid="{00000000-0010-0000-0300-000001000000}" name="RPN Conditions" dataDxfId="2730" dataCellStyle="Normal 2"/>
    <tableColumn id="2" xr3:uid="{00000000-0010-0000-0300-000002000000}" name="Color" dataDxfId="272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9" dT="2023-05-25T02:21:42.57" personId="{EF33EEE9-C21C-3F4C-8D72-3EC8228F58F3}" id="{7D674637-3DD7-6740-B686-C2603CA140F8}">
    <text>Meant to be “fails-short”?</text>
  </threadedComment>
  <threadedComment ref="G22" dT="2023-05-25T02:23:47.66" personId="{EF33EEE9-C21C-3F4C-8D72-3EC8228F58F3}" id="{5027CA8A-08C5-2F49-8E0C-E747C47905B2}">
    <text>Device is already in monitoring mode per F22 - “device remains in monitoring mode” or “device is unable to go to injection” etc</text>
  </threadedComment>
  <threadedComment ref="B74" dT="2023-05-25T02:49:52.29" personId="{EF33EEE9-C21C-3F4C-8D72-3EC8228F58F3}" id="{E9830F5E-1F86-C44D-81F7-05A961C95BFA}">
    <text>Should probably remove irrelevant sections completely to avoid confusion</text>
  </threadedComment>
  <threadedComment ref="B177" dT="2023-05-25T02:52:53.87" personId="{EF33EEE9-C21C-3F4C-8D72-3EC8228F58F3}" id="{C8526F44-282E-A148-8C16-14A5F610CEB6}">
    <text>Should remove these nonexistent part.</text>
  </threadedComment>
  <threadedComment ref="E219" dT="2023-05-25T02:54:21.85" personId="{EF33EEE9-C21C-3F4C-8D72-3EC8228F58F3}" id="{14158033-EFC2-054E-9FD8-6CD59BDEF56D}">
    <text>Cap fails short missing?</text>
  </threadedComment>
  <threadedComment ref="K2205" dT="2023-05-25T03:11:13.38" personId="{EF33EEE9-C21C-3F4C-8D72-3EC8228F58F3}" id="{BD0BE3CB-189C-0B4F-826C-05222C947CD2}">
    <text>For all of these RS485 intermittent failure lines items, you might include “Incorrect terminating resistor” or “Incorrect RS485 cabling”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martwires.box.com/s/ee1j475xj0oug4mwn3ss2d95tecg5r5q" TargetMode="External"/><Relationship Id="rId7" Type="http://schemas.openxmlformats.org/officeDocument/2006/relationships/drawing" Target="../drawings/drawing4.xml"/><Relationship Id="rId2" Type="http://schemas.openxmlformats.org/officeDocument/2006/relationships/hyperlink" Target="https://smartwires.box.com/s/02nocjrxifgrpc5e7muofnd3ihhyheqt" TargetMode="External"/><Relationship Id="rId1" Type="http://schemas.openxmlformats.org/officeDocument/2006/relationships/hyperlink" Target="https://smartwires.box.com/s/o4439y3u31735okh9o7bsgp7xvjvog0t" TargetMode="External"/><Relationship Id="rId6" Type="http://schemas.openxmlformats.org/officeDocument/2006/relationships/printerSettings" Target="../printerSettings/printerSettings4.bin"/><Relationship Id="rId5" Type="http://schemas.openxmlformats.org/officeDocument/2006/relationships/hyperlink" Target="https://smartwires.box.com/s/mvk3omsllyot87h79cizqmralkaobgm8" TargetMode="External"/><Relationship Id="rId4" Type="http://schemas.openxmlformats.org/officeDocument/2006/relationships/hyperlink" Target="https://smartwires.box.com/s/lp6i03261hscmq1wrfqsv8fwjtm8wmu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6.bin"/><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17"/>
  <sheetViews>
    <sheetView showGridLines="0" zoomScale="145" zoomScaleNormal="145" workbookViewId="0">
      <selection activeCell="D10" sqref="D10"/>
    </sheetView>
  </sheetViews>
  <sheetFormatPr defaultColWidth="8.85546875" defaultRowHeight="15" x14ac:dyDescent="0.25"/>
  <cols>
    <col min="1" max="1" width="8.85546875" style="90"/>
    <col min="2" max="2" width="31.42578125" style="90" bestFit="1" customWidth="1"/>
    <col min="3" max="3" width="38" style="90" customWidth="1"/>
    <col min="4" max="4" width="83.42578125" style="90" customWidth="1"/>
    <col min="5" max="5" width="8.85546875" style="90"/>
    <col min="6" max="6" width="10.140625" style="90" bestFit="1" customWidth="1"/>
    <col min="7" max="7" width="18.42578125" style="90" bestFit="1" customWidth="1"/>
    <col min="8" max="16384" width="8.85546875" style="90"/>
  </cols>
  <sheetData>
    <row r="1" spans="1:9" ht="15.75" thickBot="1" x14ac:dyDescent="0.3">
      <c r="A1" s="87"/>
      <c r="B1" s="88"/>
      <c r="C1" s="88"/>
      <c r="D1" s="89"/>
      <c r="E1" s="87"/>
      <c r="F1" s="87"/>
      <c r="G1" s="87"/>
      <c r="H1" s="87"/>
      <c r="I1" s="87"/>
    </row>
    <row r="2" spans="1:9" ht="56.1" customHeight="1" thickBot="1" x14ac:dyDescent="0.3">
      <c r="A2" s="87"/>
      <c r="B2" s="558"/>
      <c r="C2" s="559"/>
      <c r="D2" s="560"/>
      <c r="E2" s="87"/>
      <c r="F2" s="87"/>
      <c r="G2" s="87"/>
      <c r="H2" s="87"/>
      <c r="I2" s="87"/>
    </row>
    <row r="3" spans="1:9" ht="32.1" customHeight="1" x14ac:dyDescent="0.25">
      <c r="A3" s="87"/>
      <c r="B3" s="91" t="s">
        <v>114</v>
      </c>
      <c r="C3" s="561" t="s">
        <v>1885</v>
      </c>
      <c r="D3" s="562"/>
      <c r="E3" s="87"/>
      <c r="F3" s="87"/>
      <c r="G3" s="87"/>
      <c r="H3" s="87"/>
      <c r="I3" s="87"/>
    </row>
    <row r="4" spans="1:9" ht="15.75" customHeight="1" thickBot="1" x14ac:dyDescent="0.3">
      <c r="A4" s="87"/>
      <c r="B4" s="92" t="s">
        <v>115</v>
      </c>
      <c r="C4" s="563" t="s">
        <v>464</v>
      </c>
      <c r="D4" s="564"/>
      <c r="E4" s="87"/>
      <c r="F4" s="87"/>
      <c r="G4" s="87"/>
      <c r="H4" s="87"/>
      <c r="I4" s="87"/>
    </row>
    <row r="5" spans="1:9" customFormat="1" ht="12.75" x14ac:dyDescent="0.2"/>
    <row r="6" spans="1:9" ht="24" customHeight="1" x14ac:dyDescent="0.25">
      <c r="B6" s="93" t="s">
        <v>1808</v>
      </c>
      <c r="C6" s="94" t="s">
        <v>1809</v>
      </c>
      <c r="D6" s="95" t="s">
        <v>1810</v>
      </c>
    </row>
    <row r="7" spans="1:9" ht="24.75" customHeight="1" x14ac:dyDescent="0.25">
      <c r="B7" s="247" t="s">
        <v>5696</v>
      </c>
      <c r="C7" s="96" t="s">
        <v>1958</v>
      </c>
      <c r="D7" s="96" t="s">
        <v>1811</v>
      </c>
    </row>
    <row r="8" spans="1:9" ht="24.75" customHeight="1" x14ac:dyDescent="0.25"/>
    <row r="9" spans="1:9" ht="24.75" customHeight="1" x14ac:dyDescent="0.25"/>
    <row r="10" spans="1:9" ht="29.25" customHeight="1" x14ac:dyDescent="0.25"/>
    <row r="11" spans="1:9" ht="24.75" customHeight="1" x14ac:dyDescent="0.25"/>
    <row r="12" spans="1:9" ht="24.75" customHeight="1" x14ac:dyDescent="0.25"/>
    <row r="13" spans="1:9" ht="24.75" customHeight="1" x14ac:dyDescent="0.25"/>
    <row r="14" spans="1:9" ht="50.25" customHeight="1" x14ac:dyDescent="0.25"/>
    <row r="15" spans="1:9" ht="24.75" customHeight="1" x14ac:dyDescent="0.25"/>
    <row r="16" spans="1:9" ht="24.75" customHeight="1" x14ac:dyDescent="0.25"/>
    <row r="17" ht="24.75" customHeight="1" x14ac:dyDescent="0.25"/>
  </sheetData>
  <mergeCells count="3">
    <mergeCell ref="B2:D2"/>
    <mergeCell ref="C3:D3"/>
    <mergeCell ref="C4:D4"/>
  </mergeCells>
  <pageMargins left="0.7" right="0.7" top="0.75" bottom="0.75" header="0.3" footer="0.3"/>
  <pageSetup orientation="portrait"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G59"/>
  <sheetViews>
    <sheetView showGridLines="0" zoomScale="145" zoomScaleNormal="145" workbookViewId="0">
      <selection activeCell="D22" sqref="D22"/>
    </sheetView>
  </sheetViews>
  <sheetFormatPr defaultColWidth="0" defaultRowHeight="15" customHeight="1" zeroHeight="1" x14ac:dyDescent="0.25"/>
  <cols>
    <col min="1" max="1" width="2.140625" style="82" customWidth="1"/>
    <col min="2" max="2" width="9.7109375" style="82" bestFit="1" customWidth="1"/>
    <col min="3" max="3" width="8.85546875" style="82" customWidth="1"/>
    <col min="4" max="4" width="127.140625" style="82" customWidth="1"/>
    <col min="5" max="5" width="3" style="82" customWidth="1"/>
    <col min="6" max="7" width="0" style="82" hidden="1" customWidth="1"/>
    <col min="8" max="16384" width="8.85546875" style="82" hidden="1"/>
  </cols>
  <sheetData>
    <row r="1" spans="2:4" ht="15.75" thickBot="1" x14ac:dyDescent="0.3"/>
    <row r="2" spans="2:4" ht="18.75" thickBot="1" x14ac:dyDescent="0.3">
      <c r="B2" s="565" t="s">
        <v>83</v>
      </c>
      <c r="C2" s="566"/>
      <c r="D2" s="567"/>
    </row>
    <row r="3" spans="2:4" ht="39" customHeight="1" thickBot="1" x14ac:dyDescent="0.3">
      <c r="B3" s="83" t="s">
        <v>0</v>
      </c>
      <c r="C3" s="84" t="s">
        <v>84</v>
      </c>
      <c r="D3" s="85" t="s">
        <v>1</v>
      </c>
    </row>
    <row r="4" spans="2:4" x14ac:dyDescent="0.25">
      <c r="B4" s="568">
        <v>44188</v>
      </c>
      <c r="C4" s="570">
        <v>1</v>
      </c>
      <c r="D4" s="572" t="s">
        <v>1812</v>
      </c>
    </row>
    <row r="5" spans="2:4" ht="15.75" thickBot="1" x14ac:dyDescent="0.3">
      <c r="B5" s="569"/>
      <c r="C5" s="571"/>
      <c r="D5" s="573"/>
    </row>
    <row r="6" spans="2:4" ht="15.75" thickBot="1" x14ac:dyDescent="0.3">
      <c r="B6" s="86">
        <v>44253</v>
      </c>
      <c r="C6" s="111">
        <v>1.1000000000000001</v>
      </c>
      <c r="D6" s="226" t="s">
        <v>1814</v>
      </c>
    </row>
    <row r="7" spans="2:4" ht="15.75" thickBot="1" x14ac:dyDescent="0.3">
      <c r="B7" s="86">
        <v>44592</v>
      </c>
      <c r="C7" s="110">
        <v>1.2</v>
      </c>
      <c r="D7" s="226" t="s">
        <v>1813</v>
      </c>
    </row>
    <row r="8" spans="2:4" ht="15.75" thickBot="1" x14ac:dyDescent="0.3">
      <c r="B8" s="86">
        <v>44600</v>
      </c>
      <c r="C8" s="110">
        <v>1.3</v>
      </c>
      <c r="D8" s="226" t="s">
        <v>1817</v>
      </c>
    </row>
    <row r="9" spans="2:4" ht="15.75" thickBot="1" x14ac:dyDescent="0.3">
      <c r="B9" s="86">
        <v>44676</v>
      </c>
      <c r="C9" s="110">
        <v>1.4</v>
      </c>
      <c r="D9" s="227" t="s">
        <v>1815</v>
      </c>
    </row>
    <row r="10" spans="2:4" ht="15.75" thickBot="1" x14ac:dyDescent="0.3">
      <c r="B10" s="86">
        <v>44694</v>
      </c>
      <c r="C10" s="110">
        <v>1.5</v>
      </c>
      <c r="D10" s="226" t="s">
        <v>1816</v>
      </c>
    </row>
    <row r="11" spans="2:4" ht="15.75" thickBot="1" x14ac:dyDescent="0.3">
      <c r="B11" s="86">
        <v>44764</v>
      </c>
      <c r="C11" s="110">
        <v>1.6</v>
      </c>
      <c r="D11" s="227" t="s">
        <v>1818</v>
      </c>
    </row>
    <row r="12" spans="2:4" ht="15.75" thickBot="1" x14ac:dyDescent="0.3">
      <c r="B12" s="86">
        <v>44785</v>
      </c>
      <c r="C12" s="110">
        <v>1.7</v>
      </c>
      <c r="D12" s="226" t="s">
        <v>1816</v>
      </c>
    </row>
    <row r="13" spans="2:4" ht="15.75" thickBot="1" x14ac:dyDescent="0.3">
      <c r="B13" s="86">
        <v>44792</v>
      </c>
      <c r="C13" s="110">
        <v>1.8</v>
      </c>
      <c r="D13" s="226" t="s">
        <v>1819</v>
      </c>
    </row>
    <row r="14" spans="2:4" ht="15.75" thickBot="1" x14ac:dyDescent="0.3">
      <c r="B14" s="86">
        <v>44806</v>
      </c>
      <c r="C14" s="110">
        <v>1.9</v>
      </c>
      <c r="D14" s="227" t="s">
        <v>1884</v>
      </c>
    </row>
    <row r="15" spans="2:4" ht="15.75" thickBot="1" x14ac:dyDescent="0.3">
      <c r="B15" s="86">
        <v>44812</v>
      </c>
      <c r="C15" s="110">
        <v>2</v>
      </c>
      <c r="D15" s="226" t="s">
        <v>1816</v>
      </c>
    </row>
    <row r="16" spans="2:4" ht="15.75" thickBot="1" x14ac:dyDescent="0.3">
      <c r="B16" s="261">
        <v>44839</v>
      </c>
      <c r="C16" s="262">
        <v>2.1</v>
      </c>
      <c r="D16" s="227" t="s">
        <v>2035</v>
      </c>
    </row>
    <row r="17" spans="2:4" ht="15.75" thickBot="1" x14ac:dyDescent="0.3">
      <c r="B17" s="261">
        <v>44886</v>
      </c>
      <c r="C17" s="262">
        <v>2.2000000000000002</v>
      </c>
      <c r="D17" s="226" t="s">
        <v>4453</v>
      </c>
    </row>
    <row r="18" spans="2:4" ht="15.75" thickBot="1" x14ac:dyDescent="0.3">
      <c r="B18" s="261">
        <v>44916</v>
      </c>
      <c r="C18" s="262">
        <v>2.2999999999999998</v>
      </c>
      <c r="D18" s="227" t="s">
        <v>2035</v>
      </c>
    </row>
    <row r="19" spans="2:4" ht="15.75" thickBot="1" x14ac:dyDescent="0.3">
      <c r="B19" s="261">
        <v>44930</v>
      </c>
      <c r="C19" s="554">
        <v>2.4</v>
      </c>
      <c r="D19" s="397" t="s">
        <v>5962</v>
      </c>
    </row>
    <row r="20" spans="2:4" ht="21.75" thickBot="1" x14ac:dyDescent="0.3">
      <c r="B20" s="261">
        <v>45000</v>
      </c>
      <c r="C20" s="554">
        <v>2.5</v>
      </c>
      <c r="D20" s="397" t="s">
        <v>6332</v>
      </c>
    </row>
    <row r="21" spans="2:4" ht="15.75" thickBot="1" x14ac:dyDescent="0.3">
      <c r="B21" s="261">
        <v>45083</v>
      </c>
      <c r="C21" s="554">
        <v>2.6</v>
      </c>
      <c r="D21" s="397" t="s">
        <v>6381</v>
      </c>
    </row>
    <row r="22" spans="2:4" ht="15.75" thickBot="1" x14ac:dyDescent="0.3">
      <c r="B22" s="261">
        <v>45104</v>
      </c>
      <c r="C22" s="554">
        <v>2.7</v>
      </c>
      <c r="D22" s="397" t="s">
        <v>6381</v>
      </c>
    </row>
    <row r="23" spans="2:4" ht="15.75" thickBot="1" x14ac:dyDescent="0.3">
      <c r="B23" s="261"/>
      <c r="C23" s="262"/>
      <c r="D23" s="397"/>
    </row>
    <row r="24" spans="2:4" x14ac:dyDescent="0.25"/>
    <row r="25" spans="2:4" x14ac:dyDescent="0.25"/>
    <row r="26" spans="2:4" x14ac:dyDescent="0.25"/>
    <row r="27" spans="2:4" x14ac:dyDescent="0.25"/>
    <row r="28" spans="2:4" x14ac:dyDescent="0.25"/>
    <row r="29" spans="2:4" x14ac:dyDescent="0.25"/>
    <row r="30" spans="2:4" x14ac:dyDescent="0.25"/>
    <row r="31" spans="2:4" x14ac:dyDescent="0.25"/>
    <row r="32" spans="2:4"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mergeCells count="4">
    <mergeCell ref="B2:D2"/>
    <mergeCell ref="B4:B5"/>
    <mergeCell ref="C4:C5"/>
    <mergeCell ref="D4:D5"/>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I56"/>
  <sheetViews>
    <sheetView showGridLines="0" zoomScale="115" zoomScaleNormal="115" workbookViewId="0"/>
  </sheetViews>
  <sheetFormatPr defaultColWidth="0" defaultRowHeight="0" customHeight="1" zeroHeight="1" x14ac:dyDescent="0.25"/>
  <cols>
    <col min="1" max="1" width="2.140625" style="90" customWidth="1"/>
    <col min="2" max="2" width="26.28515625" style="90" customWidth="1"/>
    <col min="3" max="3" width="39" style="90" customWidth="1"/>
    <col min="4" max="4" width="26.28515625" style="90" customWidth="1"/>
    <col min="5" max="5" width="45.28515625" style="90" customWidth="1"/>
    <col min="6" max="6" width="3" style="90" customWidth="1"/>
    <col min="7" max="9" width="0" style="90" hidden="1" customWidth="1"/>
    <col min="10" max="16384" width="8.85546875" style="90" hidden="1"/>
  </cols>
  <sheetData>
    <row r="1" spans="2:5" ht="15.75" thickBot="1" x14ac:dyDescent="0.3"/>
    <row r="2" spans="2:5" ht="54.75" customHeight="1" thickBot="1" x14ac:dyDescent="0.3">
      <c r="B2" s="574" t="s">
        <v>117</v>
      </c>
      <c r="C2" s="575"/>
      <c r="D2" s="575"/>
      <c r="E2" s="576"/>
    </row>
    <row r="3" spans="2:5" ht="15.75" thickBot="1" x14ac:dyDescent="0.3">
      <c r="B3" s="97" t="s">
        <v>118</v>
      </c>
      <c r="C3" s="98" t="s">
        <v>1</v>
      </c>
      <c r="D3" s="97" t="s">
        <v>118</v>
      </c>
      <c r="E3" s="98" t="s">
        <v>1</v>
      </c>
    </row>
    <row r="4" spans="2:5" ht="15.75" thickBot="1" x14ac:dyDescent="0.3">
      <c r="B4" s="99" t="s">
        <v>69</v>
      </c>
      <c r="C4" s="99" t="s">
        <v>70</v>
      </c>
      <c r="D4" s="100" t="s">
        <v>101</v>
      </c>
      <c r="E4" s="99" t="s">
        <v>102</v>
      </c>
    </row>
    <row r="5" spans="2:5" ht="15.75" thickBot="1" x14ac:dyDescent="0.3">
      <c r="B5" s="112" t="s">
        <v>126</v>
      </c>
      <c r="C5" s="112" t="s">
        <v>127</v>
      </c>
      <c r="D5" s="100" t="s">
        <v>154</v>
      </c>
      <c r="E5" s="99" t="s">
        <v>155</v>
      </c>
    </row>
    <row r="6" spans="2:5" ht="15.75" thickBot="1" x14ac:dyDescent="0.3">
      <c r="B6" s="99" t="s">
        <v>63</v>
      </c>
      <c r="C6" s="99" t="s">
        <v>64</v>
      </c>
      <c r="D6" s="100" t="s">
        <v>156</v>
      </c>
      <c r="E6" s="99" t="s">
        <v>157</v>
      </c>
    </row>
    <row r="7" spans="2:5" ht="15.75" thickBot="1" x14ac:dyDescent="0.3">
      <c r="B7" s="99" t="s">
        <v>89</v>
      </c>
      <c r="C7" s="99" t="s">
        <v>90</v>
      </c>
      <c r="D7" s="100" t="s">
        <v>638</v>
      </c>
      <c r="E7" s="99" t="s">
        <v>639</v>
      </c>
    </row>
    <row r="8" spans="2:5" ht="15.75" thickBot="1" x14ac:dyDescent="0.3">
      <c r="B8" s="99" t="s">
        <v>2</v>
      </c>
      <c r="C8" s="99" t="s">
        <v>73</v>
      </c>
      <c r="D8" s="100" t="s">
        <v>683</v>
      </c>
      <c r="E8" s="99" t="s">
        <v>684</v>
      </c>
    </row>
    <row r="9" spans="2:5" ht="15.75" thickBot="1" x14ac:dyDescent="0.3">
      <c r="B9" s="99" t="s">
        <v>92</v>
      </c>
      <c r="C9" s="99" t="s">
        <v>94</v>
      </c>
      <c r="D9" s="100" t="s">
        <v>686</v>
      </c>
      <c r="E9" s="99" t="s">
        <v>687</v>
      </c>
    </row>
    <row r="10" spans="2:5" ht="15.75" thickBot="1" x14ac:dyDescent="0.3">
      <c r="B10" s="112" t="s">
        <v>128</v>
      </c>
      <c r="C10" s="112" t="s">
        <v>129</v>
      </c>
      <c r="D10" s="100" t="s">
        <v>1820</v>
      </c>
      <c r="E10" s="99" t="s">
        <v>1821</v>
      </c>
    </row>
    <row r="11" spans="2:5" ht="15.75" thickBot="1" x14ac:dyDescent="0.3">
      <c r="B11" s="99" t="s">
        <v>91</v>
      </c>
      <c r="C11" s="99" t="s">
        <v>93</v>
      </c>
      <c r="D11" s="100"/>
      <c r="E11" s="99"/>
    </row>
    <row r="12" spans="2:5" ht="15.75" thickBot="1" x14ac:dyDescent="0.3">
      <c r="B12" s="112" t="s">
        <v>130</v>
      </c>
      <c r="C12" s="112" t="s">
        <v>131</v>
      </c>
      <c r="D12" s="100"/>
      <c r="E12" s="99"/>
    </row>
    <row r="13" spans="2:5" ht="15.75" thickBot="1" x14ac:dyDescent="0.3">
      <c r="B13" s="99" t="s">
        <v>99</v>
      </c>
      <c r="C13" s="99" t="s">
        <v>100</v>
      </c>
      <c r="D13" s="100"/>
      <c r="E13" s="99"/>
    </row>
    <row r="14" spans="2:5" ht="15.75" thickBot="1" x14ac:dyDescent="0.3">
      <c r="B14" s="112" t="s">
        <v>132</v>
      </c>
      <c r="C14" s="112" t="s">
        <v>133</v>
      </c>
      <c r="D14" s="100"/>
      <c r="E14" s="99"/>
    </row>
    <row r="15" spans="2:5" ht="15.75" thickBot="1" x14ac:dyDescent="0.3">
      <c r="B15" s="99" t="s">
        <v>67</v>
      </c>
      <c r="C15" s="99" t="s">
        <v>68</v>
      </c>
      <c r="D15" s="100"/>
      <c r="E15" s="99"/>
    </row>
    <row r="16" spans="2:5" ht="15.75" thickBot="1" x14ac:dyDescent="0.3">
      <c r="B16" s="99" t="s">
        <v>65</v>
      </c>
      <c r="C16" s="99" t="s">
        <v>66</v>
      </c>
      <c r="D16" s="100"/>
      <c r="E16" s="99"/>
    </row>
    <row r="17" spans="2:5" ht="15.75" thickBot="1" x14ac:dyDescent="0.3">
      <c r="B17" s="99" t="s">
        <v>72</v>
      </c>
      <c r="C17" s="99" t="s">
        <v>75</v>
      </c>
      <c r="D17" s="100"/>
      <c r="E17" s="99"/>
    </row>
    <row r="18" spans="2:5" ht="15.75" thickBot="1" x14ac:dyDescent="0.3">
      <c r="B18" s="112" t="s">
        <v>134</v>
      </c>
      <c r="C18" s="112" t="s">
        <v>135</v>
      </c>
      <c r="D18" s="100"/>
      <c r="E18" s="99"/>
    </row>
    <row r="19" spans="2:5" ht="15.75" thickBot="1" x14ac:dyDescent="0.3">
      <c r="B19" s="99" t="s">
        <v>101</v>
      </c>
      <c r="C19" s="99" t="s">
        <v>102</v>
      </c>
      <c r="D19" s="100"/>
      <c r="E19" s="99"/>
    </row>
    <row r="20" spans="2:5" ht="15.75" thickBot="1" x14ac:dyDescent="0.3">
      <c r="B20" s="112" t="s">
        <v>136</v>
      </c>
      <c r="C20" s="112" t="s">
        <v>137</v>
      </c>
      <c r="D20" s="100"/>
      <c r="E20" s="99"/>
    </row>
    <row r="21" spans="2:5" ht="15.75" thickBot="1" x14ac:dyDescent="0.3">
      <c r="B21" s="99" t="s">
        <v>111</v>
      </c>
      <c r="C21" s="99" t="s">
        <v>112</v>
      </c>
      <c r="D21" s="100"/>
      <c r="E21" s="99"/>
    </row>
    <row r="22" spans="2:5" ht="15.75" thickBot="1" x14ac:dyDescent="0.3">
      <c r="B22" s="99" t="s">
        <v>95</v>
      </c>
      <c r="C22" s="99" t="s">
        <v>96</v>
      </c>
      <c r="D22" s="100"/>
      <c r="E22" s="99"/>
    </row>
    <row r="23" spans="2:5" ht="15.75" thickBot="1" x14ac:dyDescent="0.3">
      <c r="B23" s="99" t="s">
        <v>87</v>
      </c>
      <c r="C23" s="99" t="s">
        <v>88</v>
      </c>
      <c r="D23" s="100"/>
      <c r="E23" s="99"/>
    </row>
    <row r="24" spans="2:5" ht="15.75" thickBot="1" x14ac:dyDescent="0.3">
      <c r="B24" s="112" t="s">
        <v>105</v>
      </c>
      <c r="C24" s="112" t="s">
        <v>138</v>
      </c>
      <c r="D24" s="100"/>
      <c r="E24" s="99"/>
    </row>
    <row r="25" spans="2:5" ht="15.75" thickBot="1" x14ac:dyDescent="0.3">
      <c r="B25" s="99" t="s">
        <v>71</v>
      </c>
      <c r="C25" s="99" t="s">
        <v>74</v>
      </c>
      <c r="D25" s="100"/>
      <c r="E25" s="99"/>
    </row>
    <row r="26" spans="2:5" ht="15.75" thickBot="1" x14ac:dyDescent="0.3">
      <c r="B26" s="112" t="s">
        <v>139</v>
      </c>
      <c r="C26" s="112" t="s">
        <v>140</v>
      </c>
      <c r="D26" s="100"/>
      <c r="E26" s="99"/>
    </row>
    <row r="27" spans="2:5" ht="15.75" thickBot="1" x14ac:dyDescent="0.3">
      <c r="B27" s="112" t="s">
        <v>141</v>
      </c>
      <c r="C27" s="112" t="s">
        <v>142</v>
      </c>
      <c r="D27" s="100"/>
      <c r="E27" s="99"/>
    </row>
    <row r="28" spans="2:5" ht="15.75" thickBot="1" x14ac:dyDescent="0.3">
      <c r="B28" s="112" t="s">
        <v>143</v>
      </c>
      <c r="C28" s="112" t="s">
        <v>144</v>
      </c>
      <c r="D28" s="100"/>
      <c r="E28" s="99"/>
    </row>
    <row r="29" spans="2:5" ht="15.75" thickBot="1" x14ac:dyDescent="0.3">
      <c r="B29" s="99" t="s">
        <v>60</v>
      </c>
      <c r="C29" s="99" t="s">
        <v>61</v>
      </c>
      <c r="D29" s="100"/>
      <c r="E29" s="99"/>
    </row>
    <row r="30" spans="2:5" ht="15.75" thickBot="1" x14ac:dyDescent="0.3">
      <c r="B30" s="112" t="s">
        <v>145</v>
      </c>
      <c r="C30" s="112" t="s">
        <v>104</v>
      </c>
      <c r="D30" s="100"/>
      <c r="E30" s="99"/>
    </row>
    <row r="31" spans="2:5" ht="15.75" thickBot="1" x14ac:dyDescent="0.3">
      <c r="B31" s="112" t="s">
        <v>146</v>
      </c>
      <c r="C31" s="112" t="s">
        <v>147</v>
      </c>
      <c r="D31" s="100"/>
      <c r="E31" s="99"/>
    </row>
    <row r="32" spans="2:5" ht="15.75" thickBot="1" x14ac:dyDescent="0.3">
      <c r="B32" s="112" t="s">
        <v>148</v>
      </c>
      <c r="C32" s="112" t="s">
        <v>149</v>
      </c>
      <c r="D32" s="100"/>
      <c r="E32" s="99"/>
    </row>
    <row r="33" spans="2:5" ht="15.75" thickBot="1" x14ac:dyDescent="0.3">
      <c r="B33" s="99" t="s">
        <v>97</v>
      </c>
      <c r="C33" s="99" t="s">
        <v>98</v>
      </c>
      <c r="D33" s="100"/>
      <c r="E33" s="99"/>
    </row>
    <row r="34" spans="2:5" ht="15.75" thickBot="1" x14ac:dyDescent="0.3">
      <c r="B34" s="112" t="s">
        <v>150</v>
      </c>
      <c r="C34" s="112" t="s">
        <v>151</v>
      </c>
      <c r="D34" s="100"/>
      <c r="E34" s="99"/>
    </row>
    <row r="35" spans="2:5" ht="15.75" thickBot="1" x14ac:dyDescent="0.3">
      <c r="B35" s="99" t="s">
        <v>86</v>
      </c>
      <c r="C35" s="99" t="s">
        <v>116</v>
      </c>
      <c r="D35" s="100"/>
      <c r="E35" s="99"/>
    </row>
    <row r="36" spans="2:5" ht="15.75" thickBot="1" x14ac:dyDescent="0.3">
      <c r="B36" s="99" t="s">
        <v>629</v>
      </c>
      <c r="C36" s="99" t="s">
        <v>628</v>
      </c>
      <c r="D36" s="100"/>
      <c r="E36" s="99"/>
    </row>
    <row r="37" spans="2:5" ht="15.75" thickBot="1" x14ac:dyDescent="0.3">
      <c r="B37" s="99" t="s">
        <v>630</v>
      </c>
      <c r="C37" s="99" t="s">
        <v>631</v>
      </c>
      <c r="D37" s="100"/>
      <c r="E37" s="99"/>
    </row>
    <row r="38" spans="2:5" ht="15.75" thickBot="1" x14ac:dyDescent="0.3">
      <c r="B38" s="99"/>
      <c r="C38" s="99"/>
      <c r="D38" s="100"/>
      <c r="E38" s="99"/>
    </row>
    <row r="39" spans="2:5" ht="15.75" thickBot="1" x14ac:dyDescent="0.3">
      <c r="B39" s="99"/>
      <c r="C39" s="99"/>
      <c r="D39" s="100"/>
      <c r="E39" s="99"/>
    </row>
    <row r="40" spans="2:5" ht="15.75" thickBot="1" x14ac:dyDescent="0.3">
      <c r="B40" s="99"/>
      <c r="C40" s="99"/>
      <c r="D40" s="100"/>
      <c r="E40" s="99"/>
    </row>
    <row r="41" spans="2:5" ht="15.75" thickBot="1" x14ac:dyDescent="0.3">
      <c r="B41" s="99"/>
      <c r="C41" s="99"/>
      <c r="D41" s="100"/>
      <c r="E41" s="99"/>
    </row>
    <row r="42" spans="2:5" ht="15.75" thickBot="1" x14ac:dyDescent="0.3">
      <c r="B42" s="99"/>
      <c r="C42" s="99"/>
      <c r="D42" s="100"/>
      <c r="E42" s="99"/>
    </row>
    <row r="43" spans="2:5" ht="15.75" thickBot="1" x14ac:dyDescent="0.3">
      <c r="B43" s="99"/>
      <c r="C43" s="99"/>
      <c r="D43" s="100"/>
      <c r="E43" s="99"/>
    </row>
    <row r="44" spans="2:5" ht="15.75" thickBot="1" x14ac:dyDescent="0.3">
      <c r="B44" s="99"/>
      <c r="C44" s="99"/>
      <c r="D44" s="100"/>
      <c r="E44" s="99"/>
    </row>
    <row r="45" spans="2:5" ht="15" x14ac:dyDescent="0.25">
      <c r="B45"/>
      <c r="C45"/>
      <c r="D45"/>
      <c r="E45"/>
    </row>
    <row r="46" spans="2:5" ht="15" x14ac:dyDescent="0.25">
      <c r="B46"/>
      <c r="C46"/>
      <c r="D46"/>
      <c r="E46"/>
    </row>
    <row r="47" spans="2:5" ht="15" x14ac:dyDescent="0.25">
      <c r="B47"/>
      <c r="C47"/>
      <c r="D47"/>
      <c r="E47"/>
    </row>
    <row r="48" spans="2:5" ht="15" x14ac:dyDescent="0.25">
      <c r="B48"/>
      <c r="C48"/>
      <c r="D48"/>
      <c r="E48"/>
    </row>
    <row r="49" spans="2:5" ht="15" x14ac:dyDescent="0.25">
      <c r="B49"/>
      <c r="C49"/>
      <c r="D49"/>
      <c r="E49"/>
    </row>
    <row r="50" spans="2:5" ht="15" x14ac:dyDescent="0.25">
      <c r="B50"/>
      <c r="C50"/>
      <c r="D50"/>
      <c r="E50"/>
    </row>
    <row r="51" spans="2:5" ht="15" x14ac:dyDescent="0.25">
      <c r="B51"/>
      <c r="C51"/>
      <c r="D51"/>
      <c r="E51"/>
    </row>
    <row r="52" spans="2:5" ht="15" x14ac:dyDescent="0.25">
      <c r="B52"/>
      <c r="C52"/>
      <c r="D52"/>
      <c r="E52"/>
    </row>
    <row r="53" spans="2:5" ht="15" customHeight="1" x14ac:dyDescent="0.25"/>
    <row r="54" spans="2:5" ht="15" customHeight="1" x14ac:dyDescent="0.25"/>
    <row r="55" spans="2:5" ht="15" customHeight="1" x14ac:dyDescent="0.25"/>
    <row r="56" spans="2:5" ht="15" customHeight="1" x14ac:dyDescent="0.25"/>
  </sheetData>
  <sortState ref="B4:E52">
    <sortCondition ref="B4:B52"/>
  </sortState>
  <mergeCells count="1">
    <mergeCell ref="B2:E2"/>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D7FF-1EEC-42D6-937D-0764C07C61C8}">
  <sheetPr codeName="Sheet9"/>
  <dimension ref="A1:H77"/>
  <sheetViews>
    <sheetView showGridLines="0" zoomScale="190" zoomScaleNormal="190" workbookViewId="0">
      <selection activeCell="D8" sqref="D8"/>
    </sheetView>
  </sheetViews>
  <sheetFormatPr defaultColWidth="0" defaultRowHeight="15" customHeight="1" zeroHeight="1" x14ac:dyDescent="0.25"/>
  <cols>
    <col min="1" max="1" width="2.140625" style="229" customWidth="1"/>
    <col min="2" max="2" width="6.140625" style="228" customWidth="1"/>
    <col min="3" max="3" width="81.7109375" style="229" customWidth="1"/>
    <col min="4" max="4" width="7.140625" style="229" customWidth="1"/>
    <col min="5" max="5" width="13.42578125" style="229" customWidth="1"/>
    <col min="6" max="6" width="3" style="229" customWidth="1"/>
    <col min="7" max="8" width="0" style="229" hidden="1" customWidth="1"/>
    <col min="9" max="16384" width="8.85546875" style="229" hidden="1"/>
  </cols>
  <sheetData>
    <row r="1" spans="2:7" ht="15.75" thickBot="1" x14ac:dyDescent="0.3"/>
    <row r="2" spans="2:7" ht="35.25" customHeight="1" thickBot="1" x14ac:dyDescent="0.3">
      <c r="B2" s="577" t="s">
        <v>1822</v>
      </c>
      <c r="C2" s="578"/>
      <c r="D2" s="578"/>
      <c r="E2" s="579"/>
    </row>
    <row r="3" spans="2:7" ht="39" customHeight="1" thickBot="1" x14ac:dyDescent="0.3">
      <c r="B3" s="230" t="s">
        <v>1823</v>
      </c>
      <c r="C3" s="231" t="s">
        <v>1824</v>
      </c>
      <c r="D3" s="232" t="s">
        <v>1825</v>
      </c>
      <c r="E3" s="233" t="s">
        <v>1826</v>
      </c>
    </row>
    <row r="4" spans="2:7" ht="15.75" hidden="1" thickBot="1" x14ac:dyDescent="0.3">
      <c r="B4" s="234"/>
      <c r="C4" s="235"/>
      <c r="D4" s="236"/>
      <c r="E4" s="237"/>
    </row>
    <row r="5" spans="2:7" ht="21" x14ac:dyDescent="0.25">
      <c r="B5" s="234">
        <v>1</v>
      </c>
      <c r="C5" s="238" t="s">
        <v>4454</v>
      </c>
      <c r="D5" s="239">
        <v>4</v>
      </c>
      <c r="E5" s="320" t="s">
        <v>1827</v>
      </c>
    </row>
    <row r="6" spans="2:7" s="242" customFormat="1" x14ac:dyDescent="0.25">
      <c r="B6" s="240">
        <v>2</v>
      </c>
      <c r="C6" s="241" t="s">
        <v>1828</v>
      </c>
      <c r="D6" s="240" t="s">
        <v>4457</v>
      </c>
      <c r="E6" s="320" t="s">
        <v>1827</v>
      </c>
      <c r="F6" s="265"/>
      <c r="G6" s="264"/>
    </row>
    <row r="7" spans="2:7" x14ac:dyDescent="0.25">
      <c r="B7" s="240">
        <v>3</v>
      </c>
      <c r="C7" s="244" t="s">
        <v>1829</v>
      </c>
      <c r="D7" s="243">
        <v>5</v>
      </c>
      <c r="E7" s="320" t="s">
        <v>1827</v>
      </c>
      <c r="F7" s="265"/>
    </row>
    <row r="8" spans="2:7" x14ac:dyDescent="0.25">
      <c r="B8" s="243">
        <v>4</v>
      </c>
      <c r="C8" s="244" t="s">
        <v>1830</v>
      </c>
      <c r="D8" s="243">
        <v>5</v>
      </c>
      <c r="E8" s="320" t="s">
        <v>1827</v>
      </c>
      <c r="F8" s="265"/>
    </row>
    <row r="9" spans="2:7" x14ac:dyDescent="0.25">
      <c r="B9" s="243">
        <v>5</v>
      </c>
      <c r="C9" s="244" t="s">
        <v>4456</v>
      </c>
      <c r="D9" s="243" t="s">
        <v>4455</v>
      </c>
      <c r="E9" s="320" t="s">
        <v>1827</v>
      </c>
    </row>
    <row r="10" spans="2:7" x14ac:dyDescent="0.25"/>
    <row r="11" spans="2:7" x14ac:dyDescent="0.25"/>
    <row r="12" spans="2:7" x14ac:dyDescent="0.25"/>
    <row r="13" spans="2:7" x14ac:dyDescent="0.25"/>
    <row r="14" spans="2:7" x14ac:dyDescent="0.25"/>
    <row r="15" spans="2:7" x14ac:dyDescent="0.25"/>
    <row r="16" spans="2:7"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sheetData>
  <mergeCells count="1">
    <mergeCell ref="B2:E2"/>
  </mergeCells>
  <hyperlinks>
    <hyperlink ref="E5" r:id="rId1" xr:uid="{DC7C8C97-5982-489A-89C8-5A52EDDECE56}"/>
    <hyperlink ref="E8" r:id="rId2" xr:uid="{D86AB05A-C0CD-440E-9C7C-A1D5D184F363}"/>
    <hyperlink ref="E6" r:id="rId3" xr:uid="{C2B4ADB7-98B6-4572-9C92-80318FC92052}"/>
    <hyperlink ref="E7" r:id="rId4" xr:uid="{93077AC6-7A59-4A03-9D89-43B6EABA8603}"/>
    <hyperlink ref="E9" r:id="rId5" xr:uid="{D90F26E6-BE72-4A6B-B838-B1EB6014ACE4}"/>
  </hyperlinks>
  <pageMargins left="0.7" right="0.7" top="0.75" bottom="0.75" header="0.3" footer="0.3"/>
  <pageSetup paperSize="9" orientation="portrait"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B2:R48"/>
  <sheetViews>
    <sheetView showGridLines="0" zoomScaleNormal="100" workbookViewId="0">
      <selection activeCell="K4" sqref="K4:K8"/>
    </sheetView>
  </sheetViews>
  <sheetFormatPr defaultColWidth="8.85546875" defaultRowHeight="12.75" x14ac:dyDescent="0.2"/>
  <cols>
    <col min="13" max="13" width="12" customWidth="1"/>
    <col min="15" max="15" width="12.7109375" bestFit="1" customWidth="1"/>
  </cols>
  <sheetData>
    <row r="2" spans="2:18" ht="18" x14ac:dyDescent="0.2">
      <c r="D2" s="580" t="s">
        <v>3</v>
      </c>
      <c r="E2" s="580"/>
      <c r="F2" s="580"/>
      <c r="G2" s="580"/>
      <c r="H2" s="580"/>
      <c r="L2" s="580" t="s">
        <v>465</v>
      </c>
      <c r="M2" s="580"/>
      <c r="N2" s="580"/>
      <c r="O2" s="580"/>
      <c r="P2" s="580"/>
      <c r="Q2" s="580"/>
      <c r="R2" s="580"/>
    </row>
    <row r="3" spans="2:18" ht="13.5" thickBot="1" x14ac:dyDescent="0.25"/>
    <row r="4" spans="2:18" ht="45" customHeight="1" thickBot="1" x14ac:dyDescent="0.25">
      <c r="B4" s="590" t="s">
        <v>4</v>
      </c>
      <c r="C4" s="48">
        <v>5</v>
      </c>
      <c r="D4" s="9">
        <f>$C$4*D9</f>
        <v>5</v>
      </c>
      <c r="E4" s="10">
        <f>$C$4*E9</f>
        <v>10</v>
      </c>
      <c r="F4" s="11">
        <f>$C$4*F9</f>
        <v>15</v>
      </c>
      <c r="G4" s="12">
        <f>$C$4*G9</f>
        <v>20</v>
      </c>
      <c r="H4" s="13">
        <f>$C$4*H9</f>
        <v>25</v>
      </c>
      <c r="K4" s="590" t="s">
        <v>4</v>
      </c>
      <c r="L4" s="48">
        <v>5</v>
      </c>
      <c r="M4" s="9">
        <f t="array" ref="M4">SUMPRODUCT(--(DFMECA!J6:J2194=1),--(DFMECA!M6:M2194=5))</f>
        <v>0</v>
      </c>
      <c r="N4" s="28">
        <f t="array" ref="N4">SUMPRODUCT(--(DFMECA!J6:J2194=2),--(DFMECA!M6:M2194=5))</f>
        <v>0</v>
      </c>
      <c r="O4" s="11">
        <f t="array" ref="O4">SUMPRODUCT(--(DFMECA!J6:J2194=3),--(DFMECA!M6:M2194=5))</f>
        <v>0</v>
      </c>
      <c r="P4" s="12">
        <f t="array" ref="P4">SUMPRODUCT(--(DFMECA!J6:J2194=4),--(DFMECA!M6:M2194=5))</f>
        <v>0</v>
      </c>
      <c r="Q4" s="13">
        <f t="array" ref="Q4">SUMPRODUCT(--(DFMECA!J6:J2194=5),--(DFMECA!M6:M2194=5))</f>
        <v>0</v>
      </c>
    </row>
    <row r="5" spans="2:18" ht="45" customHeight="1" thickBot="1" x14ac:dyDescent="0.25">
      <c r="B5" s="590"/>
      <c r="C5" s="48">
        <v>4</v>
      </c>
      <c r="D5" s="14">
        <f>$C$5*D9</f>
        <v>4</v>
      </c>
      <c r="E5" s="15">
        <f>$C$5*E9</f>
        <v>8</v>
      </c>
      <c r="F5" s="16">
        <f>$C$5*F9</f>
        <v>12</v>
      </c>
      <c r="G5" s="17">
        <f>$C$5*G9</f>
        <v>16</v>
      </c>
      <c r="H5" s="18">
        <f>$C$5*H9</f>
        <v>20</v>
      </c>
      <c r="K5" s="590"/>
      <c r="L5" s="48">
        <v>4</v>
      </c>
      <c r="M5" s="14">
        <f t="array" ref="M5">SUMPRODUCT(--(DFMECA!J6:J2194=1),--(DFMECA!M6:M2194=4))</f>
        <v>0</v>
      </c>
      <c r="N5" s="15">
        <f t="array" ref="N5">SUMPRODUCT(--(DFMECA!J6:J2194=2),--(DFMECA!M6:M2194=4))</f>
        <v>0</v>
      </c>
      <c r="O5" s="16">
        <f t="array" ref="O5">SUMPRODUCT(--(DFMECA!J6:J2194=3),--(DFMECA!M6:M2194=4))</f>
        <v>0</v>
      </c>
      <c r="P5" s="17">
        <f t="array" ref="P5">SUMPRODUCT(--(DFMECA!J6:J2194=4),--(DFMECA!M6:M2194=4))</f>
        <v>0</v>
      </c>
      <c r="Q5" s="18">
        <f t="array" ref="Q5">SUMPRODUCT(--(DFMECA!J6:J2194=5),--(DFMECA!M6:M2194=4))</f>
        <v>0</v>
      </c>
    </row>
    <row r="6" spans="2:18" ht="45" customHeight="1" thickBot="1" x14ac:dyDescent="0.25">
      <c r="B6" s="590"/>
      <c r="C6" s="48">
        <v>3</v>
      </c>
      <c r="D6" s="19">
        <f>$C$6*D9</f>
        <v>3</v>
      </c>
      <c r="E6" s="20">
        <f>$C$6*E9</f>
        <v>6</v>
      </c>
      <c r="F6" s="15">
        <f>$C$6*F9</f>
        <v>9</v>
      </c>
      <c r="G6" s="16">
        <f>$C$6*G9</f>
        <v>12</v>
      </c>
      <c r="H6" s="21">
        <f>$C$6*H9</f>
        <v>15</v>
      </c>
      <c r="K6" s="590"/>
      <c r="L6" s="48">
        <v>3</v>
      </c>
      <c r="M6" s="19">
        <f t="array" ref="M6">SUMPRODUCT(--(DFMECA!J6:J2194=1),--(DFMECA!M6:M2194=3))</f>
        <v>0</v>
      </c>
      <c r="N6" s="20">
        <f t="array" ref="N6">SUMPRODUCT(--(DFMECA!J6:J2194=2),--(DFMECA!M6:M2194=3))</f>
        <v>3</v>
      </c>
      <c r="O6" s="15">
        <f t="array" ref="O6">SUMPRODUCT(--(DFMECA!J6:J2194=3),--(DFMECA!M6:M2194=3))</f>
        <v>4</v>
      </c>
      <c r="P6" s="16">
        <f t="array" ref="P6">SUMPRODUCT(--(DFMECA!J6:J2194=4),--(DFMECA!M6:M2194=3))</f>
        <v>0</v>
      </c>
      <c r="Q6" s="21">
        <f t="array" ref="Q6">SUMPRODUCT(--(DFMECA!J6:J2194=5),--(DFMECA!M6:M2194=3))</f>
        <v>0</v>
      </c>
    </row>
    <row r="7" spans="2:18" ht="45" customHeight="1" thickBot="1" x14ac:dyDescent="0.25">
      <c r="B7" s="590"/>
      <c r="C7" s="48">
        <v>2</v>
      </c>
      <c r="D7" s="19">
        <f>$C$7*D9</f>
        <v>2</v>
      </c>
      <c r="E7" s="22">
        <f>$C$7*E9</f>
        <v>4</v>
      </c>
      <c r="F7" s="20">
        <f>$C$7*F9</f>
        <v>6</v>
      </c>
      <c r="G7" s="15">
        <f>$C$7*G9</f>
        <v>8</v>
      </c>
      <c r="H7" s="23">
        <f>$C$7*H9</f>
        <v>10</v>
      </c>
      <c r="K7" s="590"/>
      <c r="L7" s="48">
        <v>2</v>
      </c>
      <c r="M7" s="19">
        <f t="array" ref="M7">SUMPRODUCT(--(DFMECA!J6:J2194=1),--(DFMECA!M6:M2194=2))</f>
        <v>129</v>
      </c>
      <c r="N7" s="22">
        <f t="array" ref="N7">SUMPRODUCT(--(DFMECA!J6:J2194=2),--(DFMECA!M6:M2194=2))</f>
        <v>79</v>
      </c>
      <c r="O7" s="20">
        <f t="array" ref="O7">SUMPRODUCT(--(DFMECA!J6:J2194=3),--(DFMECA!M6:M2194=2))</f>
        <v>295</v>
      </c>
      <c r="P7" s="15">
        <f t="array" ref="P7">SUMPRODUCT(--(DFMECA!J6:J2194=4),--(DFMECA!M6:M2194=2))</f>
        <v>8</v>
      </c>
      <c r="Q7" s="23">
        <f t="array" ref="Q7">SUMPRODUCT(--(DFMECA!J6:J2194=5),--(DFMECA!M6:M2194=2))</f>
        <v>0</v>
      </c>
    </row>
    <row r="8" spans="2:18" ht="45" customHeight="1" thickBot="1" x14ac:dyDescent="0.25">
      <c r="B8" s="590"/>
      <c r="C8" s="48">
        <v>1</v>
      </c>
      <c r="D8" s="24">
        <f>$C$8*D9</f>
        <v>1</v>
      </c>
      <c r="E8" s="25">
        <f>$C$8*E9</f>
        <v>2</v>
      </c>
      <c r="F8" s="25">
        <f>$C$8*F9</f>
        <v>3</v>
      </c>
      <c r="G8" s="26">
        <f>$C$8*G9</f>
        <v>4</v>
      </c>
      <c r="H8" s="27">
        <f>$C$8*H9</f>
        <v>5</v>
      </c>
      <c r="K8" s="590"/>
      <c r="L8" s="48">
        <v>1</v>
      </c>
      <c r="M8" s="24">
        <f t="array" ref="M8">SUMPRODUCT(--(DFMECA!J6:J2194=1),--(DFMECA!M6:M2194=1))</f>
        <v>861</v>
      </c>
      <c r="N8" s="25">
        <f t="array" ref="N8">SUMPRODUCT(--(DFMECA!J6:J2194=2),--(DFMECA!M6:M2194=1))</f>
        <v>238</v>
      </c>
      <c r="O8" s="25">
        <f t="array" ref="O8">SUMPRODUCT(--(DFMECA!J6:J2194=3),--(DFMECA!M6:M2194=1))</f>
        <v>518</v>
      </c>
      <c r="P8" s="26">
        <f t="array" ref="P8">SUMPRODUCT(--(DFMECA!J6:J2194=4),--(DFMECA!M6:M2194=1))</f>
        <v>5</v>
      </c>
      <c r="Q8" s="27">
        <f t="array" ref="Q8">SUMPRODUCT(--(DFMECA!J6:J2194=5),--(DFMECA!M6:M2194=1))</f>
        <v>0</v>
      </c>
    </row>
    <row r="9" spans="2:18" ht="33" customHeight="1" x14ac:dyDescent="0.25">
      <c r="C9" s="3"/>
      <c r="D9" s="48">
        <v>1</v>
      </c>
      <c r="E9" s="48">
        <v>2</v>
      </c>
      <c r="F9" s="48">
        <v>3</v>
      </c>
      <c r="G9" s="48">
        <v>4</v>
      </c>
      <c r="H9" s="48">
        <v>5</v>
      </c>
      <c r="L9" s="29"/>
      <c r="M9" s="48">
        <v>1</v>
      </c>
      <c r="N9" s="48">
        <v>2</v>
      </c>
      <c r="O9" s="48">
        <v>3</v>
      </c>
      <c r="P9" s="48">
        <v>4</v>
      </c>
      <c r="Q9" s="48">
        <v>5</v>
      </c>
    </row>
    <row r="10" spans="2:18" ht="18" x14ac:dyDescent="0.25">
      <c r="D10" s="588" t="s">
        <v>5</v>
      </c>
      <c r="E10" s="588"/>
      <c r="F10" s="588"/>
      <c r="G10" s="588"/>
      <c r="H10" s="588"/>
      <c r="M10" s="588" t="s">
        <v>5</v>
      </c>
      <c r="N10" s="588"/>
      <c r="O10" s="588"/>
      <c r="P10" s="588"/>
      <c r="Q10" s="588"/>
    </row>
    <row r="11" spans="2:18" ht="13.5" thickBot="1" x14ac:dyDescent="0.25"/>
    <row r="12" spans="2:18" x14ac:dyDescent="0.2">
      <c r="M12" s="585" t="s">
        <v>113</v>
      </c>
      <c r="N12" s="582"/>
      <c r="O12" s="582"/>
      <c r="P12" s="582"/>
      <c r="Q12" s="7">
        <f>SUM(M4:M8)+SUM(N4:N8)+SUM(O4:O8)+SUM(P4:P8)+SUM(Q4:Q8)</f>
        <v>2140</v>
      </c>
    </row>
    <row r="13" spans="2:18" ht="13.5" thickBot="1" x14ac:dyDescent="0.25">
      <c r="M13" s="586" t="s">
        <v>153</v>
      </c>
      <c r="N13" s="587"/>
      <c r="O13" s="587"/>
      <c r="P13" s="587"/>
      <c r="Q13" s="8">
        <f>SUM(N4:N5)+SUM(O4:O6)+SUM(P4:P7)+SUM(Q4:Q8)</f>
        <v>12</v>
      </c>
    </row>
    <row r="14" spans="2:18" x14ac:dyDescent="0.2">
      <c r="M14" s="46"/>
      <c r="N14" s="46"/>
      <c r="O14" s="46"/>
      <c r="P14" s="46"/>
    </row>
    <row r="15" spans="2:18" x14ac:dyDescent="0.2">
      <c r="M15" s="46"/>
      <c r="N15" s="46"/>
      <c r="O15" s="46"/>
      <c r="P15" s="46"/>
    </row>
    <row r="17" spans="2:17" ht="18" customHeight="1" x14ac:dyDescent="0.25">
      <c r="C17" s="588" t="s">
        <v>6</v>
      </c>
      <c r="D17" s="588"/>
      <c r="E17" s="588"/>
      <c r="F17" s="588"/>
      <c r="G17" s="588"/>
      <c r="H17" s="588"/>
      <c r="L17" s="588" t="s">
        <v>466</v>
      </c>
      <c r="M17" s="588"/>
      <c r="N17" s="588"/>
      <c r="O17" s="588"/>
      <c r="P17" s="588"/>
      <c r="Q17" s="588"/>
    </row>
    <row r="18" spans="2:17" ht="13.5" thickBot="1" x14ac:dyDescent="0.25"/>
    <row r="19" spans="2:17" ht="18.75" thickBot="1" x14ac:dyDescent="0.25">
      <c r="B19" s="589" t="s">
        <v>7</v>
      </c>
      <c r="C19" s="48">
        <v>25</v>
      </c>
      <c r="D19" s="39">
        <f>C19*$D$44</f>
        <v>25</v>
      </c>
      <c r="E19" s="38">
        <f>C19*$E$44</f>
        <v>50</v>
      </c>
      <c r="F19" s="30">
        <f>C19*$F$44</f>
        <v>75</v>
      </c>
      <c r="G19" s="30">
        <f>C19*$G$44</f>
        <v>100</v>
      </c>
      <c r="H19" s="32">
        <f>C19*$H$44</f>
        <v>125</v>
      </c>
      <c r="K19" s="589" t="s">
        <v>7</v>
      </c>
      <c r="L19" s="48">
        <v>25</v>
      </c>
      <c r="M19" s="39">
        <f t="array" ref="M19">SUMPRODUCT(--(DFMECA!N6:N2194=25),--(DFMECA!Q6:Q2194=1))</f>
        <v>0</v>
      </c>
      <c r="N19" s="38">
        <f t="array" ref="N19">SUMPRODUCT(--(DFMECA!N6:N2194=25),--(DFMECA!Q6:Q2194=2))</f>
        <v>0</v>
      </c>
      <c r="O19" s="30">
        <f t="array" ref="O19">SUMPRODUCT(--(DFMECA!N6:N2194=25),--(DFMECA!Q6:Q2194=3))</f>
        <v>0</v>
      </c>
      <c r="P19" s="30">
        <f t="array" ref="P19">SUMPRODUCT(--(DFMECA!N6:N2194=25),--(DFMECA!Q6:Q2194=4))</f>
        <v>0</v>
      </c>
      <c r="Q19" s="32">
        <f t="array" ref="Q19">SUMPRODUCT(--(DFMECA!N6:N2194=25),--(DFMECA!Q6:Q2194=5))</f>
        <v>0</v>
      </c>
    </row>
    <row r="20" spans="2:17" ht="18" x14ac:dyDescent="0.2">
      <c r="B20" s="589"/>
      <c r="C20" s="48">
        <v>24</v>
      </c>
      <c r="D20" s="40">
        <f t="shared" ref="D20:D43" si="0">C20*$D$44</f>
        <v>24</v>
      </c>
      <c r="E20" s="42">
        <f t="shared" ref="E20:E43" si="1">C20*$E$44</f>
        <v>48</v>
      </c>
      <c r="F20" s="31">
        <f t="shared" ref="F20:F43" si="2">C20*$F$44</f>
        <v>72</v>
      </c>
      <c r="G20" s="31">
        <f t="shared" ref="G20:G43" si="3">C20*$G$44</f>
        <v>96</v>
      </c>
      <c r="H20" s="33">
        <f t="shared" ref="H20:H43" si="4">C20*$H$44</f>
        <v>120</v>
      </c>
      <c r="K20" s="589"/>
      <c r="L20" s="48">
        <v>24</v>
      </c>
      <c r="M20" s="39">
        <f t="array" ref="M20">SUMPRODUCT(--(DFMECA!N6:N2194=24),--(DFMECA!Q6:Q2194=1))</f>
        <v>0</v>
      </c>
      <c r="N20" s="42">
        <f t="array" ref="N20">SUMPRODUCT(--(DFMECA!N6:N2194=24),--(DFMECA!Q6:Q2194=2))</f>
        <v>0</v>
      </c>
      <c r="O20" s="31">
        <f t="array" ref="O20">SUMPRODUCT(--(DFMECA!N6:N2194=24),--(DFMECA!Q6:Q2194=3))</f>
        <v>0</v>
      </c>
      <c r="P20" s="31">
        <f t="array" ref="P20">SUMPRODUCT(--(DFMECA!N6:N2194=24),--(DFMECA!Q6:Q2194=4))</f>
        <v>0</v>
      </c>
      <c r="Q20" s="33">
        <f t="array" ref="Q20">SUMPRODUCT(--(DFMECA!N6:N2194=24),--(DFMECA!Q6:Q2194=5))</f>
        <v>0</v>
      </c>
    </row>
    <row r="21" spans="2:17" ht="18" x14ac:dyDescent="0.2">
      <c r="B21" s="589"/>
      <c r="C21" s="48">
        <v>23</v>
      </c>
      <c r="D21" s="40">
        <f t="shared" si="0"/>
        <v>23</v>
      </c>
      <c r="E21" s="42">
        <f t="shared" si="1"/>
        <v>46</v>
      </c>
      <c r="F21" s="34">
        <f t="shared" si="2"/>
        <v>69</v>
      </c>
      <c r="G21" s="31">
        <f t="shared" si="3"/>
        <v>92</v>
      </c>
      <c r="H21" s="33">
        <f t="shared" si="4"/>
        <v>115</v>
      </c>
      <c r="K21" s="589"/>
      <c r="L21" s="48">
        <v>23</v>
      </c>
      <c r="M21" s="40">
        <f t="array" ref="M21">SUMPRODUCT(--(DFMECA!N6:N2194=23),--(DFMECA!Q6:Q2194=1))</f>
        <v>0</v>
      </c>
      <c r="N21" s="42">
        <f t="array" ref="N21">SUMPRODUCT(--(DFMECA!N6:N2194=23),--(DFMECA!Q6:Q2194=2))</f>
        <v>0</v>
      </c>
      <c r="O21" s="34">
        <f t="array" ref="O21">SUMPRODUCT(--(DFMECA!N6:N2194=23),--(DFMECA!Q6:Q2194=3))</f>
        <v>0</v>
      </c>
      <c r="P21" s="31">
        <f t="array" ref="P21">SUMPRODUCT(--(DFMECA!N6:N2194=23),--(DFMECA!Q6:Q2194=4))</f>
        <v>0</v>
      </c>
      <c r="Q21" s="33">
        <f t="array" ref="Q21">SUMPRODUCT(--(DFMECA!N6:N2194=23),--(DFMECA!Q6:Q2194=5))</f>
        <v>0</v>
      </c>
    </row>
    <row r="22" spans="2:17" ht="18" x14ac:dyDescent="0.2">
      <c r="B22" s="589"/>
      <c r="C22" s="48">
        <v>22</v>
      </c>
      <c r="D22" s="40">
        <f t="shared" si="0"/>
        <v>22</v>
      </c>
      <c r="E22" s="42">
        <f t="shared" si="1"/>
        <v>44</v>
      </c>
      <c r="F22" s="34">
        <f t="shared" si="2"/>
        <v>66</v>
      </c>
      <c r="G22" s="31">
        <f t="shared" si="3"/>
        <v>88</v>
      </c>
      <c r="H22" s="33">
        <f t="shared" si="4"/>
        <v>110</v>
      </c>
      <c r="K22" s="589"/>
      <c r="L22" s="48">
        <v>22</v>
      </c>
      <c r="M22" s="40">
        <f t="array" ref="M22">SUMPRODUCT(--(DFMECA!N6:N2194=22),--(DFMECA!Q6:Q2194=1))</f>
        <v>0</v>
      </c>
      <c r="N22" s="42">
        <f t="array" ref="N22">SUMPRODUCT(--(DFMECA!N6:N2194=22),--(DFMECA!Q6:Q2194=2))</f>
        <v>0</v>
      </c>
      <c r="O22" s="34">
        <f t="array" ref="O22">SUMPRODUCT(--(DFMECA!N6:N2194=22),--(DFMECA!Q6:Q2194=3))</f>
        <v>0</v>
      </c>
      <c r="P22" s="31">
        <f t="array" ref="P22">SUMPRODUCT(--(DFMECA!N6:N2194=22),--(DFMECA!Q6:Q2194=4))</f>
        <v>0</v>
      </c>
      <c r="Q22" s="33">
        <f t="array" ref="Q22">SUMPRODUCT(--(DFMECA!N6:N2194=22),--(DFMECA!Q6:Q2194=5))</f>
        <v>0</v>
      </c>
    </row>
    <row r="23" spans="2:17" ht="18" x14ac:dyDescent="0.2">
      <c r="B23" s="589"/>
      <c r="C23" s="48">
        <v>21</v>
      </c>
      <c r="D23" s="40">
        <f t="shared" si="0"/>
        <v>21</v>
      </c>
      <c r="E23" s="42">
        <f t="shared" si="1"/>
        <v>42</v>
      </c>
      <c r="F23" s="34">
        <f t="shared" si="2"/>
        <v>63</v>
      </c>
      <c r="G23" s="31">
        <f t="shared" si="3"/>
        <v>84</v>
      </c>
      <c r="H23" s="33">
        <f t="shared" si="4"/>
        <v>105</v>
      </c>
      <c r="K23" s="589"/>
      <c r="L23" s="48">
        <v>21</v>
      </c>
      <c r="M23" s="40">
        <f t="array" ref="M23">SUMPRODUCT(--(DFMECA!N6:N2194=21),--(DFMECA!Q6:Q2194=1))</f>
        <v>0</v>
      </c>
      <c r="N23" s="42">
        <f t="array" ref="N23">SUMPRODUCT(--(DFMECA!N6:N2194=21),--(DFMECA!Q6:Q2194=2))</f>
        <v>0</v>
      </c>
      <c r="O23" s="34">
        <f t="array" ref="O23">SUMPRODUCT(--(DFMECA!N6:N2194=21),--(DFMECA!Q6:Q2194=3))</f>
        <v>0</v>
      </c>
      <c r="P23" s="31">
        <f t="array" ref="P23">SUMPRODUCT(--(DFMECA!N6:N2194=21),--(DFMECA!Q6:Q2194=4))</f>
        <v>0</v>
      </c>
      <c r="Q23" s="33">
        <f t="array" ref="Q23">SUMPRODUCT(--(DFMECA!N6:N2194=21),--(DFMECA!Q6:Q2194=5))</f>
        <v>0</v>
      </c>
    </row>
    <row r="24" spans="2:17" ht="18" x14ac:dyDescent="0.2">
      <c r="B24" s="589"/>
      <c r="C24" s="48">
        <v>20</v>
      </c>
      <c r="D24" s="40">
        <f t="shared" si="0"/>
        <v>20</v>
      </c>
      <c r="E24" s="42">
        <f t="shared" si="1"/>
        <v>40</v>
      </c>
      <c r="F24" s="34">
        <f t="shared" si="2"/>
        <v>60</v>
      </c>
      <c r="G24" s="31">
        <f t="shared" si="3"/>
        <v>80</v>
      </c>
      <c r="H24" s="33">
        <f t="shared" si="4"/>
        <v>100</v>
      </c>
      <c r="K24" s="589"/>
      <c r="L24" s="48">
        <v>20</v>
      </c>
      <c r="M24" s="40">
        <f t="array" ref="M24">SUMPRODUCT(--(DFMECA!N6:N2194=20),--(DFMECA!Q6:Q2194=1))</f>
        <v>0</v>
      </c>
      <c r="N24" s="42">
        <f t="array" ref="N24">SUMPRODUCT(--(DFMECA!N6:N2194=20),--(DFMECA!Q6:Q2194=2))</f>
        <v>0</v>
      </c>
      <c r="O24" s="34">
        <f t="array" ref="O24">SUMPRODUCT(--(DFMECA!N6:N2194=20),--(DFMECA!Q6:Q2194=3))</f>
        <v>0</v>
      </c>
      <c r="P24" s="31">
        <f t="array" ref="P24">SUMPRODUCT(--(DFMECA!N6:N2194=20),--(DFMECA!Q6:Q2194=4))</f>
        <v>0</v>
      </c>
      <c r="Q24" s="33">
        <f t="array" ref="Q24">SUMPRODUCT(--(DFMECA!N6:N2194=20),--(DFMECA!Q6:Q2194=5))</f>
        <v>0</v>
      </c>
    </row>
    <row r="25" spans="2:17" ht="18" x14ac:dyDescent="0.2">
      <c r="B25" s="589"/>
      <c r="C25" s="48">
        <v>19</v>
      </c>
      <c r="D25" s="40">
        <f t="shared" si="0"/>
        <v>19</v>
      </c>
      <c r="E25" s="42">
        <f t="shared" si="1"/>
        <v>38</v>
      </c>
      <c r="F25" s="36">
        <f t="shared" si="2"/>
        <v>57</v>
      </c>
      <c r="G25" s="31">
        <f t="shared" si="3"/>
        <v>76</v>
      </c>
      <c r="H25" s="33">
        <f t="shared" si="4"/>
        <v>95</v>
      </c>
      <c r="K25" s="589"/>
      <c r="L25" s="48">
        <v>19</v>
      </c>
      <c r="M25" s="40">
        <f t="array" ref="M25">SUMPRODUCT(--(DFMECA!N6:N2194=19),--(DFMECA!Q6:Q2194=1))</f>
        <v>0</v>
      </c>
      <c r="N25" s="42">
        <f t="array" ref="N25">SUMPRODUCT(--(DFMECA!N6:N2194=19),--(DFMECA!Q6:Q2194=2))</f>
        <v>0</v>
      </c>
      <c r="O25" s="36">
        <f t="array" ref="O25">SUMPRODUCT(--(DFMECA!N6:N2194=19),--(DFMECA!Q6:Q2194=3))</f>
        <v>0</v>
      </c>
      <c r="P25" s="31">
        <f t="array" ref="P25">SUMPRODUCT(--(DFMECA!N6:N2194=19),--(DFMECA!Q6:Q2194=4))</f>
        <v>0</v>
      </c>
      <c r="Q25" s="33">
        <f t="array" ref="Q25">SUMPRODUCT(--(DFMECA!N6:N2194=19),--(DFMECA!Q6:Q2194=5))</f>
        <v>0</v>
      </c>
    </row>
    <row r="26" spans="2:17" ht="18" x14ac:dyDescent="0.2">
      <c r="B26" s="589"/>
      <c r="C26" s="48">
        <v>18</v>
      </c>
      <c r="D26" s="40">
        <f t="shared" si="0"/>
        <v>18</v>
      </c>
      <c r="E26" s="42">
        <f t="shared" si="1"/>
        <v>36</v>
      </c>
      <c r="F26" s="36">
        <f t="shared" si="2"/>
        <v>54</v>
      </c>
      <c r="G26" s="31">
        <f t="shared" si="3"/>
        <v>72</v>
      </c>
      <c r="H26" s="33">
        <f t="shared" si="4"/>
        <v>90</v>
      </c>
      <c r="K26" s="589"/>
      <c r="L26" s="48">
        <v>18</v>
      </c>
      <c r="M26" s="40">
        <f t="array" ref="M26">SUMPRODUCT(--(DFMECA!N6:N2194=18),--(DFMECA!Q6:Q2194=1))</f>
        <v>0</v>
      </c>
      <c r="N26" s="42">
        <f t="array" ref="N26">SUMPRODUCT(--(DFMECA!N6:N2194=18),--(DFMECA!Q6:Q2194=2))</f>
        <v>0</v>
      </c>
      <c r="O26" s="36">
        <f t="array" ref="O26">SUMPRODUCT(--(DFMECA!N6:N2194=18),--(DFMECA!Q6:Q2194=3))</f>
        <v>0</v>
      </c>
      <c r="P26" s="31">
        <f t="array" ref="P26">SUMPRODUCT(--(DFMECA!N6:N2194=18),--(DFMECA!Q6:Q2194=4))</f>
        <v>0</v>
      </c>
      <c r="Q26" s="33">
        <f t="array" ref="Q26">SUMPRODUCT(--(DFMECA!N6:N2194=18),--(DFMECA!Q6:Q2194=5))</f>
        <v>0</v>
      </c>
    </row>
    <row r="27" spans="2:17" ht="18" x14ac:dyDescent="0.2">
      <c r="B27" s="589"/>
      <c r="C27" s="48">
        <v>17</v>
      </c>
      <c r="D27" s="40">
        <f t="shared" si="0"/>
        <v>17</v>
      </c>
      <c r="E27" s="42">
        <f t="shared" si="1"/>
        <v>34</v>
      </c>
      <c r="F27" s="36">
        <f t="shared" si="2"/>
        <v>51</v>
      </c>
      <c r="G27" s="34">
        <f t="shared" si="3"/>
        <v>68</v>
      </c>
      <c r="H27" s="33">
        <f t="shared" si="4"/>
        <v>85</v>
      </c>
      <c r="K27" s="589"/>
      <c r="L27" s="48">
        <v>17</v>
      </c>
      <c r="M27" s="40">
        <f t="array" ref="M27">SUMPRODUCT(--(DFMECA!N6:N2194=17),--(DFMECA!Q6:Q2194=1))</f>
        <v>0</v>
      </c>
      <c r="N27" s="42">
        <f t="array" ref="N27">SUMPRODUCT(--(DFMECA!N6:N2194=17),--(DFMECA!Q6:Q2194=2))</f>
        <v>0</v>
      </c>
      <c r="O27" s="36">
        <f t="array" ref="O27">SUMPRODUCT(--(DFMECA!N6:N2194=17),--(DFMECA!Q6:Q2194=3))</f>
        <v>0</v>
      </c>
      <c r="P27" s="34">
        <f t="array" ref="P27">SUMPRODUCT(--(DFMECA!N6:N2194=17),--(DFMECA!Q6:Q2194=4))</f>
        <v>0</v>
      </c>
      <c r="Q27" s="33">
        <f t="array" ref="Q27">SUMPRODUCT(--(DFMECA!N6:N2194=17),--(DFMECA!Q6:Q2194=5))</f>
        <v>0</v>
      </c>
    </row>
    <row r="28" spans="2:17" ht="18" x14ac:dyDescent="0.2">
      <c r="B28" s="589"/>
      <c r="C28" s="48">
        <v>16</v>
      </c>
      <c r="D28" s="40">
        <f t="shared" si="0"/>
        <v>16</v>
      </c>
      <c r="E28" s="42">
        <f t="shared" si="1"/>
        <v>32</v>
      </c>
      <c r="F28" s="42">
        <f t="shared" si="2"/>
        <v>48</v>
      </c>
      <c r="G28" s="34">
        <f t="shared" si="3"/>
        <v>64</v>
      </c>
      <c r="H28" s="33">
        <f t="shared" si="4"/>
        <v>80</v>
      </c>
      <c r="K28" s="589"/>
      <c r="L28" s="48">
        <v>16</v>
      </c>
      <c r="M28" s="40">
        <f t="array" ref="M28">SUMPRODUCT(--(DFMECA!N6:N2194=16),--(DFMECA!Q6:Q2194=1))</f>
        <v>0</v>
      </c>
      <c r="N28" s="42">
        <f t="array" ref="N28">SUMPRODUCT(--(DFMECA!N6:N2194=16),--(DFMECA!Q6:Q2194=2))</f>
        <v>0</v>
      </c>
      <c r="O28" s="42">
        <f t="array" ref="O28">SUMPRODUCT(--(DFMECA!N6:N2194=16),--(DFMECA!Q6:Q2194=3))</f>
        <v>0</v>
      </c>
      <c r="P28" s="34">
        <f t="array" ref="P28">SUMPRODUCT(--(DFMECA!N6:N2194=16),--(DFMECA!Q6:Q2194=4))</f>
        <v>0</v>
      </c>
      <c r="Q28" s="33">
        <f t="array" ref="Q28">SUMPRODUCT(--(DFMECA!N6:N2194=16),--(DFMECA!Q6:Q2194=5))</f>
        <v>0</v>
      </c>
    </row>
    <row r="29" spans="2:17" ht="18" x14ac:dyDescent="0.2">
      <c r="B29" s="589"/>
      <c r="C29" s="48">
        <v>15</v>
      </c>
      <c r="D29" s="40">
        <f t="shared" si="0"/>
        <v>15</v>
      </c>
      <c r="E29" s="42">
        <f t="shared" si="1"/>
        <v>30</v>
      </c>
      <c r="F29" s="42">
        <f t="shared" si="2"/>
        <v>45</v>
      </c>
      <c r="G29" s="34">
        <f t="shared" si="3"/>
        <v>60</v>
      </c>
      <c r="H29" s="33">
        <f t="shared" si="4"/>
        <v>75</v>
      </c>
      <c r="K29" s="589"/>
      <c r="L29" s="48">
        <v>15</v>
      </c>
      <c r="M29" s="40">
        <f t="array" ref="M29">SUMPRODUCT(--(DFMECA!N6:N2194=15),--(DFMECA!Q6:Q2194=1))</f>
        <v>0</v>
      </c>
      <c r="N29" s="42">
        <f t="array" ref="N29">SUMPRODUCT(--(DFMECA!N6:N2194=15),--(DFMECA!Q6:Q2194=2))</f>
        <v>0</v>
      </c>
      <c r="O29" s="42">
        <f t="array" ref="O29">SUMPRODUCT(--(DFMECA!N6:N2194=15),--(DFMECA!Q6:Q2194=3))</f>
        <v>0</v>
      </c>
      <c r="P29" s="34">
        <f t="array" ref="P29">SUMPRODUCT(--(DFMECA!N6:N2194=15),--(DFMECA!Q6:Q2194=4))</f>
        <v>0</v>
      </c>
      <c r="Q29" s="33">
        <f t="array" ref="Q29">SUMPRODUCT(--(DFMECA!N6:N2194=15),--(DFMECA!Q6:Q2194=5))</f>
        <v>0</v>
      </c>
    </row>
    <row r="30" spans="2:17" ht="18" x14ac:dyDescent="0.2">
      <c r="B30" s="589"/>
      <c r="C30" s="48">
        <v>14</v>
      </c>
      <c r="D30" s="40">
        <f t="shared" si="0"/>
        <v>14</v>
      </c>
      <c r="E30" s="42">
        <f t="shared" si="1"/>
        <v>28</v>
      </c>
      <c r="F30" s="42">
        <f t="shared" si="2"/>
        <v>42</v>
      </c>
      <c r="G30" s="36">
        <f t="shared" si="3"/>
        <v>56</v>
      </c>
      <c r="H30" s="33">
        <f t="shared" si="4"/>
        <v>70</v>
      </c>
      <c r="K30" s="589"/>
      <c r="L30" s="48">
        <v>14</v>
      </c>
      <c r="M30" s="40">
        <f t="array" ref="M30">SUMPRODUCT(--(DFMECA!N6:N2194=14),--(DFMECA!Q6:Q2194=1))</f>
        <v>0</v>
      </c>
      <c r="N30" s="42">
        <f t="array" ref="N30">SUMPRODUCT(--(DFMECA!N6:N2194=14),--(DFMECA!Q6:Q2194=2))</f>
        <v>0</v>
      </c>
      <c r="O30" s="42">
        <f t="array" ref="O30">SUMPRODUCT(--(DFMECA!N6:N2194=14),--(DFMECA!Q6:Q2194=3))</f>
        <v>0</v>
      </c>
      <c r="P30" s="36">
        <f t="array" ref="P30">SUMPRODUCT(--(DFMECA!N6:N2194=14),--(DFMECA!Q6:Q2194=4))</f>
        <v>0</v>
      </c>
      <c r="Q30" s="33">
        <f t="array" ref="Q30">SUMPRODUCT(--(DFMECA!N6:N2194=14),--(DFMECA!Q6:Q2194=5))</f>
        <v>0</v>
      </c>
    </row>
    <row r="31" spans="2:17" ht="18" x14ac:dyDescent="0.2">
      <c r="B31" s="589"/>
      <c r="C31" s="48">
        <v>13</v>
      </c>
      <c r="D31" s="40">
        <f t="shared" si="0"/>
        <v>13</v>
      </c>
      <c r="E31" s="42">
        <f t="shared" si="1"/>
        <v>26</v>
      </c>
      <c r="F31" s="42">
        <f t="shared" si="2"/>
        <v>39</v>
      </c>
      <c r="G31" s="36">
        <f t="shared" si="3"/>
        <v>52</v>
      </c>
      <c r="H31" s="35">
        <f t="shared" si="4"/>
        <v>65</v>
      </c>
      <c r="K31" s="589"/>
      <c r="L31" s="48">
        <v>13</v>
      </c>
      <c r="M31" s="40">
        <f t="array" ref="M31">SUMPRODUCT(--(DFMECA!N6:N2194=13),--(DFMECA!Q6:Q2194=1))</f>
        <v>0</v>
      </c>
      <c r="N31" s="42">
        <f t="array" ref="N31">SUMPRODUCT(--(DFMECA!N6:N2194=13),--(DFMECA!Q6:Q2194=2))</f>
        <v>0</v>
      </c>
      <c r="O31" s="42">
        <f t="array" ref="O31">SUMPRODUCT(--(DFMECA!N6:N2194=13),--(DFMECA!Q6:Q2194=3))</f>
        <v>0</v>
      </c>
      <c r="P31" s="36">
        <f t="array" ref="P31">SUMPRODUCT(--(DFMECA!N6:N2194=13),--(DFMECA!Q6:Q2194=4))</f>
        <v>0</v>
      </c>
      <c r="Q31" s="35">
        <f t="array" ref="Q31">SUMPRODUCT(--(DFMECA!N6:N2194=13),--(DFMECA!Q6:Q2194=5))</f>
        <v>0</v>
      </c>
    </row>
    <row r="32" spans="2:17" ht="18" x14ac:dyDescent="0.2">
      <c r="B32" s="589"/>
      <c r="C32" s="48">
        <v>12</v>
      </c>
      <c r="D32" s="40">
        <f t="shared" si="0"/>
        <v>12</v>
      </c>
      <c r="E32" s="42">
        <f t="shared" si="1"/>
        <v>24</v>
      </c>
      <c r="F32" s="42">
        <f t="shared" si="2"/>
        <v>36</v>
      </c>
      <c r="G32" s="42">
        <f t="shared" si="3"/>
        <v>48</v>
      </c>
      <c r="H32" s="35">
        <f t="shared" si="4"/>
        <v>60</v>
      </c>
      <c r="K32" s="589"/>
      <c r="L32" s="48">
        <v>12</v>
      </c>
      <c r="M32" s="40">
        <f t="array" ref="M32">SUMPRODUCT(--(DFMECA!N6:N2194=12),--(DFMECA!Q6:Q2194=1))</f>
        <v>0</v>
      </c>
      <c r="N32" s="42">
        <f t="array" ref="N32">SUMPRODUCT(--(DFMECA!N6:N2194=12),--(DFMECA!Q6:Q2194=2))</f>
        <v>0</v>
      </c>
      <c r="O32" s="42">
        <f t="array" ref="O32">SUMPRODUCT(--(DFMECA!N6:N2194=12),--(DFMECA!Q6:Q2194=3))</f>
        <v>0</v>
      </c>
      <c r="P32" s="42">
        <f t="array" ref="P32">SUMPRODUCT(--(DFMECA!N6:N2194=12),--(DFMECA!Q6:Q2194=4))</f>
        <v>0</v>
      </c>
      <c r="Q32" s="35">
        <f t="array" ref="Q32">SUMPRODUCT(--(DFMECA!N6:N2194=12),--(DFMECA!Q6:Q2194=5))</f>
        <v>0</v>
      </c>
    </row>
    <row r="33" spans="2:17" ht="18" x14ac:dyDescent="0.2">
      <c r="B33" s="589"/>
      <c r="C33" s="48">
        <v>11</v>
      </c>
      <c r="D33" s="40">
        <f t="shared" si="0"/>
        <v>11</v>
      </c>
      <c r="E33" s="42">
        <f t="shared" si="1"/>
        <v>22</v>
      </c>
      <c r="F33" s="42">
        <f t="shared" si="2"/>
        <v>33</v>
      </c>
      <c r="G33" s="42">
        <f t="shared" si="3"/>
        <v>44</v>
      </c>
      <c r="H33" s="37">
        <f t="shared" si="4"/>
        <v>55</v>
      </c>
      <c r="K33" s="589"/>
      <c r="L33" s="48">
        <v>11</v>
      </c>
      <c r="M33" s="40">
        <f t="array" ref="M33">SUMPRODUCT(--(DFMECA!N6:N2194=11),--(DFMECA!Q6:Q2194=1))</f>
        <v>0</v>
      </c>
      <c r="N33" s="42">
        <f t="array" ref="N33">SUMPRODUCT(--(DFMECA!N6:N2194=11),--(DFMECA!Q6:Q2194=2))</f>
        <v>0</v>
      </c>
      <c r="O33" s="42">
        <f t="array" ref="O33">SUMPRODUCT(--(DFMECA!N6:N2194=11),--(DFMECA!Q6:Q2194=3))</f>
        <v>0</v>
      </c>
      <c r="P33" s="42">
        <f t="array" ref="P33">SUMPRODUCT(--(DFMECA!N6:N2194=11),--(DFMECA!Q6:Q2194=4))</f>
        <v>0</v>
      </c>
      <c r="Q33" s="37">
        <f t="array" ref="Q33">SUMPRODUCT(--(DFMECA!N6:N2194=11),--(DFMECA!Q6:Q2194=5))</f>
        <v>0</v>
      </c>
    </row>
    <row r="34" spans="2:17" ht="18" x14ac:dyDescent="0.2">
      <c r="B34" s="589"/>
      <c r="C34" s="48">
        <v>10</v>
      </c>
      <c r="D34" s="40">
        <f t="shared" si="0"/>
        <v>10</v>
      </c>
      <c r="E34" s="42">
        <f t="shared" si="1"/>
        <v>20</v>
      </c>
      <c r="F34" s="42">
        <f t="shared" si="2"/>
        <v>30</v>
      </c>
      <c r="G34" s="42">
        <f t="shared" si="3"/>
        <v>40</v>
      </c>
      <c r="H34" s="37">
        <f t="shared" si="4"/>
        <v>50</v>
      </c>
      <c r="K34" s="589"/>
      <c r="L34" s="48">
        <v>10</v>
      </c>
      <c r="M34" s="40">
        <f t="array" ref="M34">SUMPRODUCT(--(DFMECA!N6:N2194=10),--(DFMECA!Q6:Q2194=1))</f>
        <v>0</v>
      </c>
      <c r="N34" s="42">
        <f t="array" ref="N34">SUMPRODUCT(--(DFMECA!N6:N2194=10),--(DFMECA!Q6:Q2194=2))</f>
        <v>0</v>
      </c>
      <c r="O34" s="42">
        <f t="array" ref="O34">SUMPRODUCT(--(DFMECA!N6:N2194=10),--(DFMECA!Q6:Q2194=3))</f>
        <v>0</v>
      </c>
      <c r="P34" s="42">
        <f t="array" ref="P34">SUMPRODUCT(--(DFMECA!N6:N2194=10),--(DFMECA!Q6:Q2194=4))</f>
        <v>0</v>
      </c>
      <c r="Q34" s="37">
        <f t="array" ref="Q34">SUMPRODUCT(--(DFMECA!N6:N2194=10),--(DFMECA!Q6:Q2194=5))</f>
        <v>0</v>
      </c>
    </row>
    <row r="35" spans="2:17" ht="18" x14ac:dyDescent="0.2">
      <c r="B35" s="589"/>
      <c r="C35" s="48">
        <v>9</v>
      </c>
      <c r="D35" s="40">
        <f t="shared" si="0"/>
        <v>9</v>
      </c>
      <c r="E35" s="42">
        <f t="shared" si="1"/>
        <v>18</v>
      </c>
      <c r="F35" s="42">
        <f t="shared" si="2"/>
        <v>27</v>
      </c>
      <c r="G35" s="42">
        <f t="shared" si="3"/>
        <v>36</v>
      </c>
      <c r="H35" s="44">
        <f t="shared" si="4"/>
        <v>45</v>
      </c>
      <c r="K35" s="589"/>
      <c r="L35" s="48">
        <v>9</v>
      </c>
      <c r="M35" s="40">
        <f t="array" ref="M35">SUMPRODUCT(--(DFMECA!N6:N2194=9),--(DFMECA!Q6:Q2194=1))</f>
        <v>0</v>
      </c>
      <c r="N35" s="42">
        <f t="array" ref="N35">SUMPRODUCT(--(DFMECA!N6:N2194=9),--(DFMECA!Q6:Q2194=2))</f>
        <v>3</v>
      </c>
      <c r="O35" s="42">
        <f t="array" ref="O35">SUMPRODUCT(--(DFMECA!N6:N2194=9),--(DFMECA!Q6:Q2194=3))</f>
        <v>0</v>
      </c>
      <c r="P35" s="42">
        <f t="array" ref="P35">SUMPRODUCT(--(DFMECA!N6:N2194=9),--(DFMECA!Q6:Q2194=4))</f>
        <v>0</v>
      </c>
      <c r="Q35" s="44">
        <f t="array" ref="Q35">SUMPRODUCT(--(DFMECA!N6:N2194=9),--(DFMECA!Q6:Q2194=5))</f>
        <v>1</v>
      </c>
    </row>
    <row r="36" spans="2:17" ht="18" x14ac:dyDescent="0.2">
      <c r="B36" s="589"/>
      <c r="C36" s="48">
        <v>8</v>
      </c>
      <c r="D36" s="40">
        <f t="shared" si="0"/>
        <v>8</v>
      </c>
      <c r="E36" s="42">
        <f t="shared" si="1"/>
        <v>16</v>
      </c>
      <c r="F36" s="42">
        <f t="shared" si="2"/>
        <v>24</v>
      </c>
      <c r="G36" s="42">
        <f t="shared" si="3"/>
        <v>32</v>
      </c>
      <c r="H36" s="44">
        <f t="shared" si="4"/>
        <v>40</v>
      </c>
      <c r="K36" s="589"/>
      <c r="L36" s="48">
        <v>8</v>
      </c>
      <c r="M36" s="40">
        <f t="array" ref="M36">SUMPRODUCT(--(DFMECA!N6:N2194=8),--(DFMECA!Q6:Q2194=1))</f>
        <v>0</v>
      </c>
      <c r="N36" s="42">
        <f t="array" ref="N36">SUMPRODUCT(--(DFMECA!N6:N2194=8),--(DFMECA!Q6:Q2194=2))</f>
        <v>6</v>
      </c>
      <c r="O36" s="42">
        <f t="array" ref="O36">SUMPRODUCT(--(DFMECA!N6:N2194=8),--(DFMECA!Q6:Q2194=3))</f>
        <v>0</v>
      </c>
      <c r="P36" s="42">
        <f t="array" ref="P36">SUMPRODUCT(--(DFMECA!N6:N2194=8),--(DFMECA!Q6:Q2194=4))</f>
        <v>1</v>
      </c>
      <c r="Q36" s="44">
        <f t="array" ref="Q36">SUMPRODUCT(--(DFMECA!N6:N2194=8),--(DFMECA!Q6:Q2194=5))</f>
        <v>1</v>
      </c>
    </row>
    <row r="37" spans="2:17" ht="18" x14ac:dyDescent="0.2">
      <c r="B37" s="589"/>
      <c r="C37" s="48">
        <v>7</v>
      </c>
      <c r="D37" s="40">
        <f t="shared" si="0"/>
        <v>7</v>
      </c>
      <c r="E37" s="42">
        <f t="shared" si="1"/>
        <v>14</v>
      </c>
      <c r="F37" s="42">
        <f t="shared" si="2"/>
        <v>21</v>
      </c>
      <c r="G37" s="42">
        <f t="shared" si="3"/>
        <v>28</v>
      </c>
      <c r="H37" s="44">
        <f t="shared" si="4"/>
        <v>35</v>
      </c>
      <c r="K37" s="589"/>
      <c r="L37" s="48">
        <v>7</v>
      </c>
      <c r="M37" s="40">
        <f t="array" ref="M37">SUMPRODUCT(--(DFMECA!N6:N2194=7),--(DFMECA!Q6:Q2194=1))</f>
        <v>0</v>
      </c>
      <c r="N37" s="42">
        <f t="array" ref="N37">SUMPRODUCT(--(DFMECA!N6:N2194=7),--(DFMECA!Q6:Q2194=2))</f>
        <v>0</v>
      </c>
      <c r="O37" s="42">
        <f t="array" ref="O37">SUMPRODUCT(--(DFMECA!N6:N2194=7),--(DFMECA!Q6:Q2194=3))</f>
        <v>0</v>
      </c>
      <c r="P37" s="42">
        <f t="array" ref="P37">SUMPRODUCT(--(DFMECA!N6:N2194=7),--(DFMECA!Q6:Q2194=4))</f>
        <v>0</v>
      </c>
      <c r="Q37" s="44">
        <f t="array" ref="Q37">SUMPRODUCT(--(DFMECA!N6:N2194=7),--(DFMECA!Q6:Q2194=5))</f>
        <v>0</v>
      </c>
    </row>
    <row r="38" spans="2:17" ht="18" x14ac:dyDescent="0.2">
      <c r="B38" s="589"/>
      <c r="C38" s="48">
        <v>6</v>
      </c>
      <c r="D38" s="40">
        <f t="shared" si="0"/>
        <v>6</v>
      </c>
      <c r="E38" s="42">
        <f t="shared" si="1"/>
        <v>12</v>
      </c>
      <c r="F38" s="42">
        <f t="shared" si="2"/>
        <v>18</v>
      </c>
      <c r="G38" s="42">
        <f t="shared" si="3"/>
        <v>24</v>
      </c>
      <c r="H38" s="44">
        <f t="shared" si="4"/>
        <v>30</v>
      </c>
      <c r="K38" s="589"/>
      <c r="L38" s="48">
        <v>6</v>
      </c>
      <c r="M38" s="40">
        <f t="array" ref="M38">SUMPRODUCT(--(DFMECA!N6:N2194=6),--(DFMECA!Q6:Q2194=1))</f>
        <v>0</v>
      </c>
      <c r="N38" s="42">
        <f t="array" ref="N38">SUMPRODUCT(--(DFMECA!N6:N2194=6),--(DFMECA!Q6:Q2194=2))</f>
        <v>126</v>
      </c>
      <c r="O38" s="42">
        <f t="array" ref="O38">SUMPRODUCT(--(DFMECA!N6:N2194=6),--(DFMECA!Q6:Q2194=3))</f>
        <v>136</v>
      </c>
      <c r="P38" s="42">
        <f t="array" ref="P38">SUMPRODUCT(--(DFMECA!N6:N2194=6),--(DFMECA!Q6:Q2194=4))</f>
        <v>0</v>
      </c>
      <c r="Q38" s="44">
        <f t="array" ref="Q38">SUMPRODUCT(--(DFMECA!N6:N2194=6),--(DFMECA!Q6:Q2194=5))</f>
        <v>36</v>
      </c>
    </row>
    <row r="39" spans="2:17" ht="18" x14ac:dyDescent="0.2">
      <c r="B39" s="589"/>
      <c r="C39" s="48">
        <v>5</v>
      </c>
      <c r="D39" s="40">
        <f t="shared" si="0"/>
        <v>5</v>
      </c>
      <c r="E39" s="42">
        <f t="shared" si="1"/>
        <v>10</v>
      </c>
      <c r="F39" s="42">
        <f t="shared" si="2"/>
        <v>15</v>
      </c>
      <c r="G39" s="42">
        <f t="shared" si="3"/>
        <v>20</v>
      </c>
      <c r="H39" s="44">
        <f t="shared" si="4"/>
        <v>25</v>
      </c>
      <c r="K39" s="589"/>
      <c r="L39" s="48">
        <v>5</v>
      </c>
      <c r="M39" s="40">
        <f t="array" ref="M39">SUMPRODUCT(--(DFMECA!N6:N2194=5),--(DFMECA!Q6:Q2194=1))</f>
        <v>0</v>
      </c>
      <c r="N39" s="42">
        <f t="array" ref="N39">SUMPRODUCT(--(DFMECA!N6:N2194=5),--(DFMECA!Q6:Q2194=2))</f>
        <v>0</v>
      </c>
      <c r="O39" s="42">
        <f t="array" ref="O39">SUMPRODUCT(--(DFMECA!N6:N2194=5),--(DFMECA!Q6:Q2194=3))</f>
        <v>0</v>
      </c>
      <c r="P39" s="42">
        <f t="array" ref="P39">SUMPRODUCT(--(DFMECA!N6:N2194=5),--(DFMECA!Q6:Q2194=4))</f>
        <v>0</v>
      </c>
      <c r="Q39" s="44">
        <f t="array" ref="Q39">SUMPRODUCT(--(DFMECA!N6:N2194=5),--(DFMECA!Q6:Q2194=5))</f>
        <v>0</v>
      </c>
    </row>
    <row r="40" spans="2:17" ht="18" x14ac:dyDescent="0.2">
      <c r="B40" s="589"/>
      <c r="C40" s="48">
        <v>4</v>
      </c>
      <c r="D40" s="40">
        <f t="shared" si="0"/>
        <v>4</v>
      </c>
      <c r="E40" s="42">
        <f t="shared" si="1"/>
        <v>8</v>
      </c>
      <c r="F40" s="42">
        <f t="shared" si="2"/>
        <v>12</v>
      </c>
      <c r="G40" s="42">
        <f t="shared" si="3"/>
        <v>16</v>
      </c>
      <c r="H40" s="44">
        <f t="shared" si="4"/>
        <v>20</v>
      </c>
      <c r="K40" s="589"/>
      <c r="L40" s="48">
        <v>4</v>
      </c>
      <c r="M40" s="40">
        <f t="array" ref="M40">SUMPRODUCT(--(DFMECA!N6:N2194=4),--(DFMECA!Q6:Q2194=1))</f>
        <v>0</v>
      </c>
      <c r="N40" s="42">
        <f t="array" ref="N40">SUMPRODUCT(--(DFMECA!N6:N2194=4),--(DFMECA!Q6:Q2194=2))</f>
        <v>24</v>
      </c>
      <c r="O40" s="42">
        <f t="array" ref="O40">SUMPRODUCT(--(DFMECA!N6:N2194=4),--(DFMECA!Q6:Q2194=3))</f>
        <v>13</v>
      </c>
      <c r="P40" s="42">
        <f t="array" ref="P40">SUMPRODUCT(--(DFMECA!N6:N2194=4),--(DFMECA!Q6:Q2194=4))</f>
        <v>0</v>
      </c>
      <c r="Q40" s="44">
        <f t="array" ref="Q40">SUMPRODUCT(--(DFMECA!N6:N2194=4),--(DFMECA!Q6:Q2194=5))</f>
        <v>46</v>
      </c>
    </row>
    <row r="41" spans="2:17" ht="18" x14ac:dyDescent="0.2">
      <c r="B41" s="589"/>
      <c r="C41" s="48">
        <v>3</v>
      </c>
      <c r="D41" s="40">
        <f t="shared" si="0"/>
        <v>3</v>
      </c>
      <c r="E41" s="42">
        <f t="shared" si="1"/>
        <v>6</v>
      </c>
      <c r="F41" s="42">
        <f t="shared" si="2"/>
        <v>9</v>
      </c>
      <c r="G41" s="42">
        <f t="shared" si="3"/>
        <v>12</v>
      </c>
      <c r="H41" s="44">
        <f t="shared" si="4"/>
        <v>15</v>
      </c>
      <c r="K41" s="589"/>
      <c r="L41" s="48">
        <v>3</v>
      </c>
      <c r="M41" s="40">
        <f t="array" ref="M41">SUMPRODUCT(--(DFMECA!N6:N2194=3),--(DFMECA!Q6:Q2194=1))</f>
        <v>2</v>
      </c>
      <c r="N41" s="42">
        <f t="array" ref="N41">SUMPRODUCT(--(DFMECA!N6:N2194=3),--(DFMECA!Q6:Q2194=2))</f>
        <v>235</v>
      </c>
      <c r="O41" s="42">
        <f t="array" ref="O41">SUMPRODUCT(--(DFMECA!N6:N2194=3),--(DFMECA!Q6:Q2194=3))</f>
        <v>175</v>
      </c>
      <c r="P41" s="42">
        <f t="array" ref="P41">SUMPRODUCT(--(DFMECA!N6:N2194=3),--(DFMECA!Q6:Q2194=4))</f>
        <v>0</v>
      </c>
      <c r="Q41" s="44">
        <f t="array" ref="Q41">SUMPRODUCT(--(DFMECA!N6:N2194=3),--(DFMECA!Q6:Q2194=5))</f>
        <v>106</v>
      </c>
    </row>
    <row r="42" spans="2:17" ht="18" x14ac:dyDescent="0.2">
      <c r="B42" s="589"/>
      <c r="C42" s="48">
        <v>2</v>
      </c>
      <c r="D42" s="40">
        <f t="shared" si="0"/>
        <v>2</v>
      </c>
      <c r="E42" s="42">
        <f t="shared" si="1"/>
        <v>4</v>
      </c>
      <c r="F42" s="42">
        <f t="shared" si="2"/>
        <v>6</v>
      </c>
      <c r="G42" s="42">
        <f t="shared" si="3"/>
        <v>8</v>
      </c>
      <c r="H42" s="44">
        <f t="shared" si="4"/>
        <v>10</v>
      </c>
      <c r="K42" s="589"/>
      <c r="L42" s="48">
        <v>2</v>
      </c>
      <c r="M42" s="40">
        <f t="array" ref="M42">SUMPRODUCT(--(DFMECA!N6:N2194=2),--(DFMECA!Q6:Q2194=1))</f>
        <v>0</v>
      </c>
      <c r="N42" s="42">
        <f t="array" ref="N42">SUMPRODUCT(--(DFMECA!N6:N2194=2),--(DFMECA!Q6:Q2194=2))</f>
        <v>92</v>
      </c>
      <c r="O42" s="42">
        <f t="array" ref="O42">SUMPRODUCT(--(DFMECA!N6:N2194=2),--(DFMECA!Q6:Q2194=3))</f>
        <v>34</v>
      </c>
      <c r="P42" s="42">
        <f t="array" ref="P42">SUMPRODUCT(--(DFMECA!N6:N2194=2),--(DFMECA!Q6:Q2194=4))</f>
        <v>0</v>
      </c>
      <c r="Q42" s="44">
        <f t="array" ref="Q42">SUMPRODUCT(--(DFMECA!N6:N2194=2),--(DFMECA!Q6:Q2194=5))</f>
        <v>240</v>
      </c>
    </row>
    <row r="43" spans="2:17" ht="18.75" thickBot="1" x14ac:dyDescent="0.25">
      <c r="B43" s="589"/>
      <c r="C43" s="48">
        <v>1</v>
      </c>
      <c r="D43" s="41">
        <f t="shared" si="0"/>
        <v>1</v>
      </c>
      <c r="E43" s="43">
        <f t="shared" si="1"/>
        <v>2</v>
      </c>
      <c r="F43" s="43">
        <f t="shared" si="2"/>
        <v>3</v>
      </c>
      <c r="G43" s="43">
        <f t="shared" si="3"/>
        <v>4</v>
      </c>
      <c r="H43" s="45">
        <f t="shared" si="4"/>
        <v>5</v>
      </c>
      <c r="K43" s="589"/>
      <c r="L43" s="48">
        <v>1</v>
      </c>
      <c r="M43" s="41">
        <f t="array" ref="M43">SUMPRODUCT(--(DFMECA!N6:N2194=1),--(DFMECA!Q6:Q2194=1))</f>
        <v>0</v>
      </c>
      <c r="N43" s="43">
        <f t="array" ref="N43">SUMPRODUCT(--(DFMECA!N6:N2194=1),--(DFMECA!Q6:Q2194=2))</f>
        <v>131</v>
      </c>
      <c r="O43" s="43">
        <f t="array" ref="O43">SUMPRODUCT(--(DFMECA!N6:N2194=1),--(DFMECA!Q6:Q2194=3))</f>
        <v>59</v>
      </c>
      <c r="P43" s="43">
        <f t="array" ref="P43">SUMPRODUCT(--(DFMECA!N6:N2194=1),--(DFMECA!Q6:Q2194=4))</f>
        <v>2</v>
      </c>
      <c r="Q43" s="45">
        <f t="array" ref="Q43">SUMPRODUCT(--(DFMECA!N6:N2194=1),--(DFMECA!Q6:Q2194=5))</f>
        <v>669</v>
      </c>
    </row>
    <row r="44" spans="2:17" ht="18" x14ac:dyDescent="0.2">
      <c r="D44" s="48">
        <v>1</v>
      </c>
      <c r="E44" s="48">
        <v>2</v>
      </c>
      <c r="F44" s="48">
        <v>3</v>
      </c>
      <c r="G44" s="48">
        <v>4</v>
      </c>
      <c r="H44" s="48">
        <v>5</v>
      </c>
      <c r="M44" s="48">
        <v>1</v>
      </c>
      <c r="N44" s="48">
        <v>2</v>
      </c>
      <c r="O44" s="48">
        <v>3</v>
      </c>
      <c r="P44" s="48">
        <v>4</v>
      </c>
      <c r="Q44" s="48">
        <v>5</v>
      </c>
    </row>
    <row r="45" spans="2:17" ht="18" x14ac:dyDescent="0.2">
      <c r="D45" s="580" t="s">
        <v>8</v>
      </c>
      <c r="E45" s="580"/>
      <c r="F45" s="580"/>
      <c r="G45" s="580"/>
      <c r="H45" s="580"/>
      <c r="M45" s="580" t="s">
        <v>8</v>
      </c>
      <c r="N45" s="580"/>
      <c r="O45" s="580"/>
      <c r="P45" s="580"/>
      <c r="Q45" s="580"/>
    </row>
    <row r="46" spans="2:17" ht="13.5" thickBot="1" x14ac:dyDescent="0.25"/>
    <row r="47" spans="2:17" x14ac:dyDescent="0.2">
      <c r="L47" s="581" t="s">
        <v>113</v>
      </c>
      <c r="M47" s="582"/>
      <c r="N47" s="582"/>
      <c r="O47" s="582"/>
      <c r="P47" s="582"/>
      <c r="Q47" s="7">
        <f>SUM(M19:M43)+SUM(N19:N43)+SUM(O19:O43)+SUM(P19:P43)+SUM(Q19:Q43)</f>
        <v>2138</v>
      </c>
    </row>
    <row r="48" spans="2:17" ht="13.5" thickBot="1" x14ac:dyDescent="0.25">
      <c r="L48" s="583" t="s">
        <v>152</v>
      </c>
      <c r="M48" s="584"/>
      <c r="N48" s="584"/>
      <c r="O48" s="584"/>
      <c r="P48" s="584"/>
      <c r="Q48" s="8">
        <f>N19+SUM(O19:O27)+SUM(P19:P31)+SUM(Q19:Q34)</f>
        <v>0</v>
      </c>
    </row>
  </sheetData>
  <mergeCells count="16">
    <mergeCell ref="B19:B43"/>
    <mergeCell ref="K19:K43"/>
    <mergeCell ref="D2:H2"/>
    <mergeCell ref="L2:R2"/>
    <mergeCell ref="B4:B8"/>
    <mergeCell ref="K4:K8"/>
    <mergeCell ref="D10:H10"/>
    <mergeCell ref="M10:Q10"/>
    <mergeCell ref="L17:Q17"/>
    <mergeCell ref="D45:H45"/>
    <mergeCell ref="M45:Q45"/>
    <mergeCell ref="L47:P47"/>
    <mergeCell ref="L48:P48"/>
    <mergeCell ref="M12:P12"/>
    <mergeCell ref="M13:P13"/>
    <mergeCell ref="C17:H1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B2:K55"/>
  <sheetViews>
    <sheetView showGridLines="0" zoomScale="85" zoomScaleNormal="85" workbookViewId="0">
      <selection activeCell="E7" sqref="E7"/>
    </sheetView>
  </sheetViews>
  <sheetFormatPr defaultColWidth="8.85546875" defaultRowHeight="12.75" x14ac:dyDescent="0.2"/>
  <cols>
    <col min="1" max="1" width="2.42578125" customWidth="1"/>
    <col min="2" max="2" width="15.7109375" customWidth="1"/>
    <col min="3" max="3" width="75.42578125" customWidth="1"/>
    <col min="4" max="4" width="61.85546875" customWidth="1"/>
    <col min="5" max="5" width="49.140625" customWidth="1"/>
    <col min="6" max="6" width="20" bestFit="1" customWidth="1"/>
    <col min="7" max="7" width="25.140625" bestFit="1" customWidth="1"/>
    <col min="8" max="8" width="33.85546875" customWidth="1"/>
    <col min="9" max="9" width="33.140625" customWidth="1"/>
    <col min="10" max="10" width="33.42578125" customWidth="1"/>
    <col min="11" max="11" width="9.140625" style="3"/>
    <col min="12" max="15" width="9.140625" customWidth="1"/>
  </cols>
  <sheetData>
    <row r="2" spans="2:11" ht="38.25" customHeight="1" x14ac:dyDescent="0.3">
      <c r="B2" s="591" t="s">
        <v>9</v>
      </c>
      <c r="C2" s="591"/>
      <c r="D2" s="591"/>
      <c r="E2" s="591"/>
      <c r="G2" s="592" t="s">
        <v>18</v>
      </c>
      <c r="H2" s="592"/>
      <c r="I2" s="592"/>
      <c r="J2" s="592"/>
      <c r="K2"/>
    </row>
    <row r="3" spans="2:11" ht="18" customHeight="1" x14ac:dyDescent="0.25">
      <c r="B3" s="64" t="s">
        <v>10</v>
      </c>
      <c r="C3" s="65" t="s">
        <v>11</v>
      </c>
      <c r="D3" s="66" t="s">
        <v>12</v>
      </c>
      <c r="E3" s="66" t="s">
        <v>653</v>
      </c>
      <c r="G3" s="59" t="s">
        <v>10</v>
      </c>
      <c r="H3" s="60" t="s">
        <v>12</v>
      </c>
      <c r="I3" s="61" t="s">
        <v>19</v>
      </c>
      <c r="J3" s="62" t="s">
        <v>20</v>
      </c>
      <c r="K3"/>
    </row>
    <row r="4" spans="2:11" ht="152.25" customHeight="1" x14ac:dyDescent="0.2">
      <c r="B4" s="50" t="s">
        <v>13</v>
      </c>
      <c r="C4" s="5" t="s">
        <v>670</v>
      </c>
      <c r="D4" s="51" t="s">
        <v>662</v>
      </c>
      <c r="E4" s="51" t="s">
        <v>673</v>
      </c>
      <c r="G4" s="49">
        <v>5</v>
      </c>
      <c r="H4" s="6" t="s">
        <v>21</v>
      </c>
      <c r="I4" s="6" t="s">
        <v>22</v>
      </c>
      <c r="J4" s="55" t="s">
        <v>23</v>
      </c>
      <c r="K4"/>
    </row>
    <row r="5" spans="2:11" ht="99" customHeight="1" x14ac:dyDescent="0.2">
      <c r="B5" s="50" t="s">
        <v>14</v>
      </c>
      <c r="C5" s="5" t="s">
        <v>672</v>
      </c>
      <c r="D5" s="51" t="s">
        <v>663</v>
      </c>
      <c r="E5" s="51" t="s">
        <v>667</v>
      </c>
      <c r="G5" s="49">
        <v>4</v>
      </c>
      <c r="H5" s="6" t="s">
        <v>24</v>
      </c>
      <c r="I5" s="6" t="s">
        <v>25</v>
      </c>
      <c r="J5" s="55" t="s">
        <v>26</v>
      </c>
      <c r="K5"/>
    </row>
    <row r="6" spans="2:11" ht="153.75" customHeight="1" x14ac:dyDescent="0.2">
      <c r="B6" s="50" t="s">
        <v>15</v>
      </c>
      <c r="C6" s="5" t="s">
        <v>668</v>
      </c>
      <c r="D6" s="51" t="s">
        <v>664</v>
      </c>
      <c r="E6" s="51" t="s">
        <v>669</v>
      </c>
      <c r="G6" s="49">
        <v>3</v>
      </c>
      <c r="H6" s="6" t="s">
        <v>27</v>
      </c>
      <c r="I6" s="6" t="s">
        <v>28</v>
      </c>
      <c r="J6" s="55" t="s">
        <v>29</v>
      </c>
      <c r="K6"/>
    </row>
    <row r="7" spans="2:11" ht="75" customHeight="1" x14ac:dyDescent="0.2">
      <c r="B7" s="50" t="s">
        <v>16</v>
      </c>
      <c r="C7" s="5" t="s">
        <v>467</v>
      </c>
      <c r="D7" s="51" t="s">
        <v>665</v>
      </c>
      <c r="E7" s="51" t="s">
        <v>655</v>
      </c>
      <c r="G7" s="49">
        <v>2</v>
      </c>
      <c r="H7" s="6" t="s">
        <v>30</v>
      </c>
      <c r="I7" s="6" t="s">
        <v>31</v>
      </c>
      <c r="J7" s="55" t="s">
        <v>32</v>
      </c>
      <c r="K7"/>
    </row>
    <row r="8" spans="2:11" ht="52.5" customHeight="1" x14ac:dyDescent="0.2">
      <c r="B8" s="52" t="s">
        <v>17</v>
      </c>
      <c r="C8" s="53" t="s">
        <v>654</v>
      </c>
      <c r="D8" s="54" t="s">
        <v>666</v>
      </c>
      <c r="E8" s="54" t="s">
        <v>656</v>
      </c>
      <c r="G8" s="56">
        <v>1</v>
      </c>
      <c r="H8" s="57" t="s">
        <v>33</v>
      </c>
      <c r="I8" s="57" t="s">
        <v>34</v>
      </c>
      <c r="J8" s="58" t="s">
        <v>35</v>
      </c>
      <c r="K8"/>
    </row>
    <row r="9" spans="2:11" ht="15" x14ac:dyDescent="0.2">
      <c r="B9" s="3"/>
      <c r="E9" s="47"/>
      <c r="K9"/>
    </row>
    <row r="10" spans="2:11" ht="50.25" customHeight="1" x14ac:dyDescent="0.2">
      <c r="B10" s="593" t="s">
        <v>36</v>
      </c>
      <c r="C10" s="593"/>
      <c r="D10" s="593"/>
      <c r="E10" s="594"/>
      <c r="I10" s="595" t="s">
        <v>671</v>
      </c>
      <c r="J10" s="595"/>
      <c r="K10"/>
    </row>
    <row r="11" spans="2:11" ht="15.75" x14ac:dyDescent="0.2">
      <c r="B11" s="63" t="s">
        <v>10</v>
      </c>
      <c r="C11" s="63" t="s">
        <v>1</v>
      </c>
      <c r="D11" s="63" t="s">
        <v>11</v>
      </c>
      <c r="E11" s="63" t="s">
        <v>37</v>
      </c>
      <c r="K11"/>
    </row>
    <row r="12" spans="2:11" ht="63.75" customHeight="1" x14ac:dyDescent="0.2">
      <c r="B12" s="4">
        <v>5</v>
      </c>
      <c r="C12" s="5" t="s">
        <v>38</v>
      </c>
      <c r="D12" s="5" t="s">
        <v>657</v>
      </c>
      <c r="E12" s="6" t="s">
        <v>39</v>
      </c>
      <c r="G12" s="101" t="s">
        <v>62</v>
      </c>
      <c r="H12" s="102" t="s">
        <v>119</v>
      </c>
      <c r="K12"/>
    </row>
    <row r="13" spans="2:11" ht="60" customHeight="1" x14ac:dyDescent="0.2">
      <c r="B13" s="4">
        <v>4</v>
      </c>
      <c r="C13" s="5" t="s">
        <v>40</v>
      </c>
      <c r="D13" s="5" t="s">
        <v>658</v>
      </c>
      <c r="E13" s="6" t="s">
        <v>41</v>
      </c>
      <c r="G13" s="103" t="s">
        <v>120</v>
      </c>
      <c r="H13" s="104"/>
      <c r="J13" s="3"/>
      <c r="K13"/>
    </row>
    <row r="14" spans="2:11" ht="50.25" customHeight="1" x14ac:dyDescent="0.2">
      <c r="B14" s="4">
        <v>3</v>
      </c>
      <c r="C14" s="5" t="s">
        <v>42</v>
      </c>
      <c r="D14" s="5" t="s">
        <v>659</v>
      </c>
      <c r="E14" s="6" t="s">
        <v>43</v>
      </c>
      <c r="G14" s="103" t="s">
        <v>121</v>
      </c>
      <c r="H14" s="105"/>
      <c r="J14" s="3"/>
      <c r="K14"/>
    </row>
    <row r="15" spans="2:11" ht="57.75" customHeight="1" x14ac:dyDescent="0.2">
      <c r="B15" s="4">
        <v>2</v>
      </c>
      <c r="C15" s="5" t="s">
        <v>44</v>
      </c>
      <c r="D15" s="5" t="s">
        <v>660</v>
      </c>
      <c r="E15" s="6" t="s">
        <v>45</v>
      </c>
      <c r="G15" s="103" t="s">
        <v>122</v>
      </c>
      <c r="H15" s="106"/>
      <c r="J15" s="3"/>
      <c r="K15"/>
    </row>
    <row r="16" spans="2:11" ht="80.25" customHeight="1" x14ac:dyDescent="0.2">
      <c r="B16" s="4">
        <v>1</v>
      </c>
      <c r="C16" s="5" t="s">
        <v>46</v>
      </c>
      <c r="D16" s="5" t="s">
        <v>661</v>
      </c>
      <c r="E16" s="6" t="s">
        <v>47</v>
      </c>
      <c r="G16" s="107" t="s">
        <v>123</v>
      </c>
      <c r="H16" s="108"/>
      <c r="J16" s="3"/>
      <c r="K16"/>
    </row>
    <row r="28" spans="3:4" x14ac:dyDescent="0.2">
      <c r="C28" s="67"/>
      <c r="D28" s="67"/>
    </row>
    <row r="29" spans="3:4" x14ac:dyDescent="0.2">
      <c r="C29" s="67"/>
      <c r="D29" s="67"/>
    </row>
    <row r="30" spans="3:4" x14ac:dyDescent="0.2">
      <c r="C30" s="67"/>
      <c r="D30" s="67"/>
    </row>
    <row r="50" spans="3:5" ht="15.75" x14ac:dyDescent="0.25">
      <c r="C50" s="69" t="s">
        <v>107</v>
      </c>
      <c r="D50" s="69"/>
      <c r="E50" s="2"/>
    </row>
    <row r="51" spans="3:5" x14ac:dyDescent="0.2">
      <c r="C51" s="67" t="s">
        <v>108</v>
      </c>
      <c r="D51" s="67"/>
      <c r="E51" s="1"/>
    </row>
    <row r="52" spans="3:5" x14ac:dyDescent="0.2">
      <c r="C52" s="67" t="s">
        <v>109</v>
      </c>
      <c r="D52" s="67"/>
      <c r="E52" s="1"/>
    </row>
    <row r="53" spans="3:5" x14ac:dyDescent="0.2">
      <c r="C53" s="67" t="s">
        <v>110</v>
      </c>
      <c r="D53" s="67"/>
      <c r="E53" s="1"/>
    </row>
    <row r="54" spans="3:5" x14ac:dyDescent="0.2">
      <c r="E54" s="68"/>
    </row>
    <row r="55" spans="3:5" x14ac:dyDescent="0.2">
      <c r="E55" s="68"/>
    </row>
  </sheetData>
  <mergeCells count="4">
    <mergeCell ref="B2:E2"/>
    <mergeCell ref="G2:J2"/>
    <mergeCell ref="B10:E10"/>
    <mergeCell ref="I10:J10"/>
  </mergeCells>
  <phoneticPr fontId="15" type="noConversion"/>
  <printOptions horizontalCentered="1"/>
  <pageMargins left="0.75" right="0.75" top="1" bottom="1" header="0.5" footer="0.5"/>
  <pageSetup scale="32" orientation="landscape" r:id="rId1"/>
  <headerFooter alignWithMargins="0">
    <oddFooter>&amp;L&amp;F&amp;C&amp;"Arial,Bold"Sturdy Corporation Confidential</oddFooter>
  </headerFooter>
  <ignoredErrors>
    <ignoredError sqref="B4:B8" numberStoredAsText="1"/>
  </ignoredErrors>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EBC25-43E6-428F-873A-13AA8E3AEA38}">
  <sheetPr codeName="Sheet10"/>
  <dimension ref="A1"/>
  <sheetViews>
    <sheetView showGridLines="0" zoomScale="115" zoomScaleNormal="115" workbookViewId="0">
      <selection activeCell="V13" sqref="V13"/>
    </sheetView>
  </sheetViews>
  <sheetFormatPr defaultColWidth="9.140625" defaultRowHeight="12.75" x14ac:dyDescent="0.2"/>
  <cols>
    <col min="1" max="16384" width="9.140625" style="78"/>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F6E33-8745-4F3D-A5C4-D3B9BA7EB8E4}">
  <sheetPr codeName="Sheet11"/>
  <dimension ref="A1"/>
  <sheetViews>
    <sheetView showGridLines="0" zoomScaleNormal="100" workbookViewId="0">
      <selection activeCell="AC8" sqref="AC8"/>
    </sheetView>
  </sheetViews>
  <sheetFormatPr defaultColWidth="8.85546875" defaultRowHeight="12.75" x14ac:dyDescent="0.2"/>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E6381-6C2E-4EB1-8C32-CA58AF070011}">
  <sheetPr codeName="Sheet8"/>
  <dimension ref="A1"/>
  <sheetViews>
    <sheetView showGridLines="0" zoomScale="70" zoomScaleNormal="70" workbookViewId="0">
      <selection activeCell="L32" sqref="L32"/>
    </sheetView>
  </sheetViews>
  <sheetFormatPr defaultColWidth="8.85546875" defaultRowHeight="12.75" x14ac:dyDescent="0.2"/>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indexed="10"/>
    <outlinePr summaryBelow="0"/>
    <pageSetUpPr fitToPage="1"/>
  </sheetPr>
  <dimension ref="A1:AH2194"/>
  <sheetViews>
    <sheetView showGridLines="0" tabSelected="1" zoomScale="85" zoomScaleNormal="85" workbookViewId="0">
      <pane ySplit="2" topLeftCell="A3" activePane="bottomLeft" state="frozen"/>
      <selection activeCell="A7" sqref="A7"/>
      <selection pane="bottomLeft" sqref="A1:A2"/>
    </sheetView>
  </sheetViews>
  <sheetFormatPr defaultColWidth="0" defaultRowHeight="12.75" outlineLevelRow="4" x14ac:dyDescent="0.2"/>
  <cols>
    <col min="1" max="1" width="13" style="289" customWidth="1"/>
    <col min="2" max="2" width="18.140625" style="115" customWidth="1"/>
    <col min="3" max="3" width="15" style="278" customWidth="1"/>
    <col min="4" max="4" width="20.28515625" style="288" customWidth="1"/>
    <col min="5" max="5" width="20.140625" style="79" customWidth="1"/>
    <col min="6" max="6" width="23" style="78" customWidth="1"/>
    <col min="7" max="7" width="22.85546875" style="78" customWidth="1"/>
    <col min="8" max="8" width="20.7109375" style="540" customWidth="1"/>
    <col min="9" max="9" width="20.7109375" style="80" customWidth="1"/>
    <col min="10" max="10" width="3.28515625" style="81" customWidth="1"/>
    <col min="11" max="11" width="22" style="80" customWidth="1"/>
    <col min="12" max="12" width="21.7109375" style="80" customWidth="1"/>
    <col min="13" max="13" width="3.28515625" style="81" customWidth="1"/>
    <col min="14" max="14" width="3.7109375" style="81" customWidth="1"/>
    <col min="15" max="16" width="20.28515625" style="78" customWidth="1"/>
    <col min="17" max="17" width="3.28515625" style="81" customWidth="1"/>
    <col min="18" max="18" width="4.7109375" style="347" customWidth="1"/>
    <col min="19" max="20" width="23.28515625" style="78" customWidth="1"/>
    <col min="21" max="21" width="23.28515625" style="78" hidden="1" customWidth="1"/>
    <col min="22" max="22" width="23.28515625" style="78" customWidth="1"/>
    <col min="23" max="23" width="15.140625" style="78" customWidth="1"/>
    <col min="24" max="24" width="11.28515625" style="78" customWidth="1"/>
    <col min="25" max="25" width="12.28515625" style="78" customWidth="1"/>
    <col min="26" max="29" width="3.28515625" style="81" customWidth="1"/>
    <col min="30" max="30" width="19.140625" style="78" bestFit="1" customWidth="1"/>
    <col min="31" max="31" width="19.140625" style="122" customWidth="1"/>
    <col min="32" max="32" width="9.140625" style="123" hidden="1" customWidth="1"/>
    <col min="33" max="33" width="9.140625" style="78" customWidth="1"/>
    <col min="34" max="34" width="0" style="78" hidden="1" customWidth="1"/>
    <col min="35" max="16384" width="9.140625" style="78" hidden="1"/>
  </cols>
  <sheetData>
    <row r="1" spans="1:32" s="71" customFormat="1" ht="20.25" customHeight="1" thickBot="1" x14ac:dyDescent="0.3">
      <c r="A1" s="763" t="s">
        <v>159</v>
      </c>
      <c r="B1" s="737" t="s">
        <v>1879</v>
      </c>
      <c r="C1" s="700" t="s">
        <v>1959</v>
      </c>
      <c r="D1" s="732" t="s">
        <v>6375</v>
      </c>
      <c r="E1" s="730" t="s">
        <v>48</v>
      </c>
      <c r="F1" s="630" t="s">
        <v>49</v>
      </c>
      <c r="G1" s="631"/>
      <c r="H1" s="631"/>
      <c r="I1" s="632"/>
      <c r="J1" s="728" t="s">
        <v>50</v>
      </c>
      <c r="K1" s="711" t="s">
        <v>76</v>
      </c>
      <c r="L1" s="713" t="s">
        <v>77</v>
      </c>
      <c r="M1" s="715" t="s">
        <v>51</v>
      </c>
      <c r="N1" s="717" t="s">
        <v>78</v>
      </c>
      <c r="O1" s="719" t="s">
        <v>52</v>
      </c>
      <c r="P1" s="720"/>
      <c r="Q1" s="721"/>
      <c r="R1" s="722" t="s">
        <v>79</v>
      </c>
      <c r="S1" s="711" t="s">
        <v>6390</v>
      </c>
      <c r="T1" s="765" t="s">
        <v>6138</v>
      </c>
      <c r="U1" s="765" t="s">
        <v>6137</v>
      </c>
      <c r="V1" s="711" t="s">
        <v>80</v>
      </c>
      <c r="W1" s="724" t="s">
        <v>81</v>
      </c>
      <c r="X1" s="726" t="s">
        <v>82</v>
      </c>
      <c r="Y1" s="706" t="s">
        <v>53</v>
      </c>
      <c r="Z1" s="707"/>
      <c r="AA1" s="707"/>
      <c r="AB1" s="707"/>
      <c r="AC1" s="708"/>
      <c r="AD1" s="709" t="s">
        <v>106</v>
      </c>
      <c r="AE1" s="121"/>
      <c r="AF1" s="135"/>
    </row>
    <row r="2" spans="1:32" s="71" customFormat="1" ht="114" thickTop="1" thickBot="1" x14ac:dyDescent="0.3">
      <c r="A2" s="764"/>
      <c r="B2" s="738"/>
      <c r="C2" s="701"/>
      <c r="D2" s="733"/>
      <c r="E2" s="731"/>
      <c r="F2" s="72" t="s">
        <v>54</v>
      </c>
      <c r="G2" s="73" t="s">
        <v>468</v>
      </c>
      <c r="H2" s="216" t="s">
        <v>1807</v>
      </c>
      <c r="I2" s="74" t="s">
        <v>55</v>
      </c>
      <c r="J2" s="729"/>
      <c r="K2" s="712"/>
      <c r="L2" s="714"/>
      <c r="M2" s="716"/>
      <c r="N2" s="718"/>
      <c r="O2" s="75" t="s">
        <v>56</v>
      </c>
      <c r="P2" s="335" t="s">
        <v>57</v>
      </c>
      <c r="Q2" s="337" t="s">
        <v>58</v>
      </c>
      <c r="R2" s="723"/>
      <c r="S2" s="712"/>
      <c r="T2" s="766"/>
      <c r="U2" s="766"/>
      <c r="V2" s="712"/>
      <c r="W2" s="725"/>
      <c r="X2" s="727"/>
      <c r="Y2" s="75" t="s">
        <v>85</v>
      </c>
      <c r="Z2" s="76" t="s">
        <v>50</v>
      </c>
      <c r="AA2" s="76" t="s">
        <v>51</v>
      </c>
      <c r="AB2" s="76" t="s">
        <v>58</v>
      </c>
      <c r="AC2" s="77" t="s">
        <v>59</v>
      </c>
      <c r="AD2" s="710"/>
      <c r="AE2" s="121"/>
      <c r="AF2" s="135"/>
    </row>
    <row r="3" spans="1:32" ht="21" customHeight="1" thickBot="1" x14ac:dyDescent="0.25">
      <c r="A3" s="412"/>
      <c r="B3" s="400" t="s">
        <v>2022</v>
      </c>
      <c r="C3" s="268"/>
      <c r="D3" s="245"/>
      <c r="E3" s="127"/>
      <c r="F3" s="113"/>
      <c r="G3" s="113"/>
      <c r="H3" s="113"/>
      <c r="I3" s="113"/>
      <c r="J3" s="113"/>
      <c r="K3" s="113"/>
      <c r="L3" s="113"/>
      <c r="M3" s="113"/>
      <c r="N3" s="113"/>
      <c r="O3" s="113"/>
      <c r="P3" s="113"/>
      <c r="Q3" s="113"/>
      <c r="R3" s="113"/>
      <c r="S3" s="113"/>
      <c r="T3" s="113"/>
      <c r="U3" s="113"/>
      <c r="V3" s="113"/>
      <c r="W3" s="113"/>
      <c r="X3" s="113"/>
      <c r="Y3" s="113"/>
      <c r="Z3" s="113"/>
      <c r="AA3" s="113"/>
      <c r="AB3" s="113"/>
      <c r="AC3" s="113"/>
      <c r="AD3" s="114"/>
      <c r="AE3" s="78"/>
      <c r="AF3" s="123">
        <f t="shared" ref="AF3:AF34" si="0">VALUE(RIGHT((IF(A3="",0,A3)),5))</f>
        <v>0</v>
      </c>
    </row>
    <row r="4" spans="1:32" ht="21" outlineLevel="1" thickBot="1" x14ac:dyDescent="0.25">
      <c r="A4" s="144"/>
      <c r="B4" s="137" t="s">
        <v>213</v>
      </c>
      <c r="C4" s="269"/>
      <c r="D4" s="136"/>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8"/>
      <c r="AE4" s="78"/>
      <c r="AF4" s="123">
        <f t="shared" si="0"/>
        <v>0</v>
      </c>
    </row>
    <row r="5" spans="1:32" ht="21" outlineLevel="2" collapsed="1" thickBot="1" x14ac:dyDescent="0.25">
      <c r="A5" s="144"/>
      <c r="B5" s="117" t="s">
        <v>2341</v>
      </c>
      <c r="C5" s="270"/>
      <c r="D5" s="116"/>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8"/>
      <c r="AE5" s="78"/>
      <c r="AF5" s="123">
        <f t="shared" si="0"/>
        <v>0</v>
      </c>
    </row>
    <row r="6" spans="1:32" ht="230.25" hidden="1" outlineLevel="3" thickBot="1" x14ac:dyDescent="0.25">
      <c r="A6" s="144" t="s">
        <v>536</v>
      </c>
      <c r="B6" s="734" t="s">
        <v>297</v>
      </c>
      <c r="C6" s="600" t="s">
        <v>2048</v>
      </c>
      <c r="D6" s="624" t="s">
        <v>767</v>
      </c>
      <c r="E6" s="206" t="s">
        <v>298</v>
      </c>
      <c r="F6" s="206" t="s">
        <v>6484</v>
      </c>
      <c r="G6" s="205" t="s">
        <v>4217</v>
      </c>
      <c r="H6" s="525" t="s">
        <v>1803</v>
      </c>
      <c r="I6" s="145" t="s">
        <v>685</v>
      </c>
      <c r="J6" s="257">
        <v>3</v>
      </c>
      <c r="K6" s="134" t="s">
        <v>299</v>
      </c>
      <c r="L6" s="145" t="s">
        <v>203</v>
      </c>
      <c r="M6" s="480">
        <v>2</v>
      </c>
      <c r="N6" s="132">
        <f>J6*M6</f>
        <v>6</v>
      </c>
      <c r="O6" s="150" t="s">
        <v>6563</v>
      </c>
      <c r="P6" s="158" t="s">
        <v>6348</v>
      </c>
      <c r="Q6" s="338">
        <v>3</v>
      </c>
      <c r="R6" s="149">
        <f>J6*M6*Q6</f>
        <v>18</v>
      </c>
      <c r="S6" s="159"/>
      <c r="T6" s="494"/>
      <c r="U6" s="451"/>
      <c r="V6" s="451"/>
      <c r="W6" s="209"/>
      <c r="X6" s="209"/>
      <c r="Y6" s="211"/>
      <c r="Z6" s="209"/>
      <c r="AA6" s="209"/>
      <c r="AB6" s="160"/>
      <c r="AC6" s="155">
        <f>Z6*AA6*AB6</f>
        <v>0</v>
      </c>
      <c r="AD6" s="119" t="s">
        <v>109</v>
      </c>
      <c r="AE6" s="78"/>
      <c r="AF6" s="123">
        <f t="shared" si="0"/>
        <v>-1749</v>
      </c>
    </row>
    <row r="7" spans="1:32" ht="230.25" hidden="1" outlineLevel="3" thickBot="1" x14ac:dyDescent="0.25">
      <c r="A7" s="144" t="s">
        <v>537</v>
      </c>
      <c r="B7" s="659"/>
      <c r="C7" s="601"/>
      <c r="D7" s="638"/>
      <c r="E7" s="208" t="s">
        <v>300</v>
      </c>
      <c r="F7" s="224" t="s">
        <v>6485</v>
      </c>
      <c r="G7" s="224" t="s">
        <v>4218</v>
      </c>
      <c r="H7" s="525" t="s">
        <v>1803</v>
      </c>
      <c r="I7" s="145" t="s">
        <v>3018</v>
      </c>
      <c r="J7" s="146">
        <v>3</v>
      </c>
      <c r="K7" s="292" t="s">
        <v>214</v>
      </c>
      <c r="L7" s="125" t="s">
        <v>203</v>
      </c>
      <c r="M7" s="148">
        <v>1</v>
      </c>
      <c r="N7" s="132">
        <f>J7*M7</f>
        <v>3</v>
      </c>
      <c r="O7" s="551" t="s">
        <v>6563</v>
      </c>
      <c r="P7" s="158" t="s">
        <v>6348</v>
      </c>
      <c r="Q7" s="338">
        <v>3</v>
      </c>
      <c r="R7" s="149">
        <f>J7*M7*Q7</f>
        <v>9</v>
      </c>
      <c r="S7" s="159"/>
      <c r="T7" s="494"/>
      <c r="U7" s="451"/>
      <c r="V7" s="451"/>
      <c r="W7" s="209"/>
      <c r="X7" s="209"/>
      <c r="Y7" s="211"/>
      <c r="Z7" s="209"/>
      <c r="AA7" s="209"/>
      <c r="AB7" s="160"/>
      <c r="AC7" s="155"/>
      <c r="AD7" s="119"/>
      <c r="AE7" s="78"/>
      <c r="AF7" s="123">
        <f t="shared" si="0"/>
        <v>-1750</v>
      </c>
    </row>
    <row r="8" spans="1:32" ht="230.25" hidden="1" outlineLevel="3" thickBot="1" x14ac:dyDescent="0.25">
      <c r="A8" s="251" t="s">
        <v>4458</v>
      </c>
      <c r="B8" s="363" t="s">
        <v>4215</v>
      </c>
      <c r="C8" s="274" t="s">
        <v>4174</v>
      </c>
      <c r="D8" s="224" t="s">
        <v>4175</v>
      </c>
      <c r="E8" s="224" t="s">
        <v>1418</v>
      </c>
      <c r="F8" s="224" t="s">
        <v>4176</v>
      </c>
      <c r="G8" s="205" t="s">
        <v>729</v>
      </c>
      <c r="H8" s="526" t="s">
        <v>1227</v>
      </c>
      <c r="I8" s="145" t="s">
        <v>768</v>
      </c>
      <c r="J8" s="257">
        <v>1</v>
      </c>
      <c r="K8" s="203" t="s">
        <v>401</v>
      </c>
      <c r="L8" s="145" t="s">
        <v>103</v>
      </c>
      <c r="M8" s="331">
        <v>2</v>
      </c>
      <c r="N8" s="330">
        <f>J8*M8</f>
        <v>2</v>
      </c>
      <c r="O8" s="551" t="s">
        <v>6563</v>
      </c>
      <c r="P8" s="304" t="s">
        <v>103</v>
      </c>
      <c r="Q8" s="338">
        <v>5</v>
      </c>
      <c r="R8" s="222">
        <f t="shared" ref="R8:R16" si="1">J8*M8*Q8</f>
        <v>10</v>
      </c>
      <c r="S8" s="221"/>
      <c r="T8" s="495"/>
      <c r="U8" s="454"/>
      <c r="V8" s="454"/>
      <c r="W8" s="214"/>
      <c r="X8" s="196"/>
      <c r="Y8" s="187"/>
      <c r="Z8" s="214"/>
      <c r="AA8" s="214"/>
      <c r="AB8" s="196"/>
      <c r="AC8" s="197">
        <f>Z8*AA8*AB8</f>
        <v>0</v>
      </c>
      <c r="AD8" s="198"/>
      <c r="AE8" s="78"/>
      <c r="AF8" s="123">
        <f t="shared" si="0"/>
        <v>12412</v>
      </c>
    </row>
    <row r="9" spans="1:32" ht="230.25" hidden="1" outlineLevel="3" thickBot="1" x14ac:dyDescent="0.25">
      <c r="A9" s="251" t="s">
        <v>4462</v>
      </c>
      <c r="B9" s="658" t="s">
        <v>2390</v>
      </c>
      <c r="C9" s="635" t="s">
        <v>2342</v>
      </c>
      <c r="D9" s="627" t="s">
        <v>176</v>
      </c>
      <c r="E9" s="603" t="s">
        <v>1427</v>
      </c>
      <c r="F9" s="224" t="s">
        <v>2387</v>
      </c>
      <c r="G9" s="205" t="s">
        <v>4217</v>
      </c>
      <c r="H9" s="525" t="s">
        <v>1803</v>
      </c>
      <c r="I9" s="145" t="s">
        <v>685</v>
      </c>
      <c r="J9" s="257">
        <v>3</v>
      </c>
      <c r="K9" s="203" t="s">
        <v>192</v>
      </c>
      <c r="L9" s="145" t="s">
        <v>203</v>
      </c>
      <c r="M9" s="148">
        <v>2</v>
      </c>
      <c r="N9" s="132">
        <f t="shared" ref="N9:N19" si="2">J9*M9</f>
        <v>6</v>
      </c>
      <c r="O9" s="551" t="s">
        <v>6563</v>
      </c>
      <c r="P9" s="158" t="s">
        <v>6348</v>
      </c>
      <c r="Q9" s="338">
        <v>3</v>
      </c>
      <c r="R9" s="149">
        <f t="shared" si="1"/>
        <v>18</v>
      </c>
      <c r="S9" s="150"/>
      <c r="T9" s="497"/>
      <c r="U9" s="456"/>
      <c r="V9" s="456"/>
      <c r="W9" s="139"/>
      <c r="X9" s="139"/>
      <c r="Y9" s="151"/>
      <c r="Z9" s="139"/>
      <c r="AA9" s="139"/>
      <c r="AB9" s="152"/>
      <c r="AC9" s="155"/>
      <c r="AD9" s="119"/>
      <c r="AE9" s="78"/>
      <c r="AF9" s="123">
        <f t="shared" si="0"/>
        <v>12413</v>
      </c>
    </row>
    <row r="10" spans="1:32" ht="230.25" hidden="1" outlineLevel="3" thickBot="1" x14ac:dyDescent="0.25">
      <c r="A10" s="251" t="s">
        <v>5967</v>
      </c>
      <c r="B10" s="659"/>
      <c r="C10" s="635"/>
      <c r="D10" s="627"/>
      <c r="E10" s="605"/>
      <c r="F10" s="206" t="s">
        <v>2388</v>
      </c>
      <c r="G10" s="205" t="s">
        <v>729</v>
      </c>
      <c r="H10" s="526" t="s">
        <v>1227</v>
      </c>
      <c r="I10" s="145" t="s">
        <v>768</v>
      </c>
      <c r="J10" s="146">
        <v>2</v>
      </c>
      <c r="K10" s="203" t="s">
        <v>192</v>
      </c>
      <c r="L10" s="145" t="s">
        <v>203</v>
      </c>
      <c r="M10" s="131">
        <v>2</v>
      </c>
      <c r="N10" s="132">
        <f t="shared" si="2"/>
        <v>4</v>
      </c>
      <c r="O10" s="551" t="s">
        <v>6563</v>
      </c>
      <c r="P10" s="158" t="s">
        <v>6348</v>
      </c>
      <c r="Q10" s="338">
        <v>3</v>
      </c>
      <c r="R10" s="149">
        <f t="shared" si="1"/>
        <v>12</v>
      </c>
      <c r="S10" s="150"/>
      <c r="T10" s="497"/>
      <c r="U10" s="456"/>
      <c r="V10" s="456"/>
      <c r="W10" s="139"/>
      <c r="X10" s="139"/>
      <c r="Y10" s="151"/>
      <c r="Z10" s="139"/>
      <c r="AA10" s="139"/>
      <c r="AB10" s="152"/>
      <c r="AC10" s="155"/>
      <c r="AD10" s="119"/>
      <c r="AE10" s="78"/>
      <c r="AF10" s="123">
        <f t="shared" si="0"/>
        <v>14650</v>
      </c>
    </row>
    <row r="11" spans="1:32" ht="230.25" hidden="1" outlineLevel="3" thickBot="1" x14ac:dyDescent="0.25">
      <c r="A11" s="251" t="s">
        <v>4463</v>
      </c>
      <c r="B11" s="660"/>
      <c r="C11" s="635"/>
      <c r="D11" s="627"/>
      <c r="E11" s="224" t="s">
        <v>1426</v>
      </c>
      <c r="F11" s="206" t="s">
        <v>676</v>
      </c>
      <c r="G11" s="205" t="s">
        <v>729</v>
      </c>
      <c r="H11" s="526" t="s">
        <v>1227</v>
      </c>
      <c r="I11" s="145" t="s">
        <v>768</v>
      </c>
      <c r="J11" s="146">
        <v>2</v>
      </c>
      <c r="K11" s="203" t="s">
        <v>192</v>
      </c>
      <c r="L11" s="145" t="s">
        <v>203</v>
      </c>
      <c r="M11" s="331">
        <v>2</v>
      </c>
      <c r="N11" s="132">
        <f t="shared" si="2"/>
        <v>4</v>
      </c>
      <c r="O11" s="551" t="s">
        <v>6563</v>
      </c>
      <c r="P11" s="158" t="s">
        <v>103</v>
      </c>
      <c r="Q11" s="338">
        <v>5</v>
      </c>
      <c r="R11" s="149">
        <f t="shared" si="1"/>
        <v>20</v>
      </c>
      <c r="S11" s="150"/>
      <c r="T11" s="497"/>
      <c r="U11" s="456"/>
      <c r="V11" s="456"/>
      <c r="W11" s="139"/>
      <c r="X11" s="139"/>
      <c r="Y11" s="151"/>
      <c r="Z11" s="139"/>
      <c r="AA11" s="139"/>
      <c r="AB11" s="152"/>
      <c r="AC11" s="155"/>
      <c r="AD11" s="119"/>
      <c r="AE11" s="78"/>
      <c r="AF11" s="123">
        <f t="shared" si="0"/>
        <v>12414</v>
      </c>
    </row>
    <row r="12" spans="1:32" ht="230.25" hidden="1" outlineLevel="3" thickBot="1" x14ac:dyDescent="0.25">
      <c r="A12" s="251" t="s">
        <v>4464</v>
      </c>
      <c r="B12" s="659" t="s">
        <v>2391</v>
      </c>
      <c r="C12" s="635" t="s">
        <v>2343</v>
      </c>
      <c r="D12" s="628" t="s">
        <v>176</v>
      </c>
      <c r="E12" s="206" t="s">
        <v>4460</v>
      </c>
      <c r="F12" s="206" t="s">
        <v>4216</v>
      </c>
      <c r="G12" s="205" t="s">
        <v>729</v>
      </c>
      <c r="H12" s="526" t="s">
        <v>1227</v>
      </c>
      <c r="I12" s="145" t="s">
        <v>768</v>
      </c>
      <c r="J12" s="146">
        <v>2</v>
      </c>
      <c r="K12" s="203" t="s">
        <v>192</v>
      </c>
      <c r="L12" s="145" t="s">
        <v>203</v>
      </c>
      <c r="M12" s="148">
        <v>2</v>
      </c>
      <c r="N12" s="132">
        <f t="shared" si="2"/>
        <v>4</v>
      </c>
      <c r="O12" s="551" t="s">
        <v>6563</v>
      </c>
      <c r="P12" s="158" t="s">
        <v>103</v>
      </c>
      <c r="Q12" s="338">
        <v>5</v>
      </c>
      <c r="R12" s="149">
        <f t="shared" si="1"/>
        <v>20</v>
      </c>
      <c r="S12" s="150"/>
      <c r="T12" s="497"/>
      <c r="U12" s="456"/>
      <c r="V12" s="456"/>
      <c r="W12" s="139"/>
      <c r="X12" s="139"/>
      <c r="Y12" s="151"/>
      <c r="Z12" s="139"/>
      <c r="AA12" s="139"/>
      <c r="AB12" s="152"/>
      <c r="AC12" s="155"/>
      <c r="AD12" s="119"/>
      <c r="AE12" s="78"/>
      <c r="AF12" s="123">
        <f t="shared" si="0"/>
        <v>12415</v>
      </c>
    </row>
    <row r="13" spans="1:32" ht="230.25" hidden="1" outlineLevel="3" thickBot="1" x14ac:dyDescent="0.25">
      <c r="A13" s="251" t="s">
        <v>4465</v>
      </c>
      <c r="B13" s="659"/>
      <c r="C13" s="635"/>
      <c r="D13" s="628"/>
      <c r="E13" s="206" t="s">
        <v>4461</v>
      </c>
      <c r="F13" s="206" t="s">
        <v>676</v>
      </c>
      <c r="G13" s="205" t="s">
        <v>729</v>
      </c>
      <c r="H13" s="526" t="s">
        <v>1227</v>
      </c>
      <c r="I13" s="145" t="s">
        <v>768</v>
      </c>
      <c r="J13" s="146">
        <v>2</v>
      </c>
      <c r="K13" s="203" t="s">
        <v>192</v>
      </c>
      <c r="L13" s="145" t="s">
        <v>203</v>
      </c>
      <c r="M13" s="131">
        <v>2</v>
      </c>
      <c r="N13" s="132">
        <f t="shared" si="2"/>
        <v>4</v>
      </c>
      <c r="O13" s="551" t="s">
        <v>6563</v>
      </c>
      <c r="P13" s="70" t="s">
        <v>103</v>
      </c>
      <c r="Q13" s="338">
        <v>5</v>
      </c>
      <c r="R13" s="149">
        <f t="shared" si="1"/>
        <v>20</v>
      </c>
      <c r="S13" s="150"/>
      <c r="T13" s="497"/>
      <c r="U13" s="456"/>
      <c r="V13" s="456"/>
      <c r="W13" s="139"/>
      <c r="X13" s="139"/>
      <c r="Y13" s="151"/>
      <c r="Z13" s="139"/>
      <c r="AA13" s="139"/>
      <c r="AB13" s="152"/>
      <c r="AC13" s="155"/>
      <c r="AD13" s="119"/>
      <c r="AE13" s="78"/>
      <c r="AF13" s="123">
        <f t="shared" si="0"/>
        <v>12416</v>
      </c>
    </row>
    <row r="14" spans="1:32" ht="230.25" hidden="1" outlineLevel="3" thickBot="1" x14ac:dyDescent="0.25">
      <c r="A14" s="251" t="s">
        <v>1014</v>
      </c>
      <c r="B14" s="658" t="s">
        <v>2346</v>
      </c>
      <c r="C14" s="635" t="s">
        <v>2347</v>
      </c>
      <c r="D14" s="596" t="s">
        <v>679</v>
      </c>
      <c r="E14" s="206" t="s">
        <v>160</v>
      </c>
      <c r="F14" s="206" t="s">
        <v>680</v>
      </c>
      <c r="G14" s="205" t="s">
        <v>729</v>
      </c>
      <c r="H14" s="526" t="s">
        <v>1227</v>
      </c>
      <c r="I14" s="145" t="s">
        <v>768</v>
      </c>
      <c r="J14" s="130">
        <v>1</v>
      </c>
      <c r="K14" s="203" t="s">
        <v>192</v>
      </c>
      <c r="L14" s="145" t="s">
        <v>203</v>
      </c>
      <c r="M14" s="131">
        <v>1</v>
      </c>
      <c r="N14" s="132">
        <f t="shared" si="2"/>
        <v>1</v>
      </c>
      <c r="O14" s="551" t="s">
        <v>6563</v>
      </c>
      <c r="P14" s="70" t="s">
        <v>103</v>
      </c>
      <c r="Q14" s="338">
        <v>5</v>
      </c>
      <c r="R14" s="149">
        <f t="shared" si="1"/>
        <v>5</v>
      </c>
      <c r="S14" s="167"/>
      <c r="T14" s="496"/>
      <c r="U14" s="455"/>
      <c r="V14" s="455"/>
      <c r="W14" s="139"/>
      <c r="X14" s="139"/>
      <c r="Y14" s="151"/>
      <c r="Z14" s="139"/>
      <c r="AA14" s="139"/>
      <c r="AB14" s="152"/>
      <c r="AC14" s="155"/>
      <c r="AD14" s="119"/>
      <c r="AE14" s="78"/>
      <c r="AF14" s="123">
        <f t="shared" si="0"/>
        <v>5905</v>
      </c>
    </row>
    <row r="15" spans="1:32" ht="230.25" hidden="1" outlineLevel="3" thickBot="1" x14ac:dyDescent="0.25">
      <c r="A15" s="251" t="s">
        <v>1015</v>
      </c>
      <c r="B15" s="659"/>
      <c r="C15" s="635"/>
      <c r="D15" s="628"/>
      <c r="E15" s="206" t="s">
        <v>163</v>
      </c>
      <c r="F15" s="206" t="s">
        <v>681</v>
      </c>
      <c r="G15" s="205" t="s">
        <v>729</v>
      </c>
      <c r="H15" s="526" t="s">
        <v>1227</v>
      </c>
      <c r="I15" s="145" t="s">
        <v>768</v>
      </c>
      <c r="J15" s="130">
        <v>1</v>
      </c>
      <c r="K15" s="203" t="s">
        <v>192</v>
      </c>
      <c r="L15" s="145" t="s">
        <v>203</v>
      </c>
      <c r="M15" s="131">
        <v>1</v>
      </c>
      <c r="N15" s="132">
        <f t="shared" si="2"/>
        <v>1</v>
      </c>
      <c r="O15" s="551" t="s">
        <v>6563</v>
      </c>
      <c r="P15" s="70" t="s">
        <v>103</v>
      </c>
      <c r="Q15" s="338">
        <v>5</v>
      </c>
      <c r="R15" s="149">
        <f t="shared" si="1"/>
        <v>5</v>
      </c>
      <c r="S15" s="167"/>
      <c r="T15" s="496"/>
      <c r="U15" s="455"/>
      <c r="V15" s="455"/>
      <c r="W15" s="139"/>
      <c r="X15" s="139"/>
      <c r="Y15" s="151"/>
      <c r="Z15" s="139"/>
      <c r="AA15" s="139"/>
      <c r="AB15" s="152"/>
      <c r="AC15" s="155"/>
      <c r="AD15" s="119"/>
      <c r="AE15" s="78"/>
      <c r="AF15" s="123">
        <f t="shared" si="0"/>
        <v>5906</v>
      </c>
    </row>
    <row r="16" spans="1:32" ht="230.25" hidden="1" outlineLevel="3" thickBot="1" x14ac:dyDescent="0.25">
      <c r="A16" s="251" t="s">
        <v>1016</v>
      </c>
      <c r="B16" s="659"/>
      <c r="C16" s="635"/>
      <c r="D16" s="628"/>
      <c r="E16" s="206" t="s">
        <v>640</v>
      </c>
      <c r="F16" s="206" t="s">
        <v>1053</v>
      </c>
      <c r="G16" s="205" t="s">
        <v>729</v>
      </c>
      <c r="H16" s="526" t="s">
        <v>1227</v>
      </c>
      <c r="I16" s="145" t="s">
        <v>768</v>
      </c>
      <c r="J16" s="130">
        <v>1</v>
      </c>
      <c r="K16" s="203" t="s">
        <v>192</v>
      </c>
      <c r="L16" s="145" t="s">
        <v>203</v>
      </c>
      <c r="M16" s="131">
        <v>1</v>
      </c>
      <c r="N16" s="132">
        <f t="shared" si="2"/>
        <v>1</v>
      </c>
      <c r="O16" s="551" t="s">
        <v>6563</v>
      </c>
      <c r="P16" s="70" t="s">
        <v>103</v>
      </c>
      <c r="Q16" s="338">
        <v>5</v>
      </c>
      <c r="R16" s="149">
        <f t="shared" si="1"/>
        <v>5</v>
      </c>
      <c r="S16" s="167"/>
      <c r="T16" s="496"/>
      <c r="U16" s="455"/>
      <c r="V16" s="455"/>
      <c r="W16" s="139"/>
      <c r="X16" s="139"/>
      <c r="Y16" s="151"/>
      <c r="Z16" s="139"/>
      <c r="AA16" s="139"/>
      <c r="AB16" s="152"/>
      <c r="AC16" s="155"/>
      <c r="AD16" s="119"/>
      <c r="AE16" s="78"/>
      <c r="AF16" s="123">
        <f t="shared" si="0"/>
        <v>5907</v>
      </c>
    </row>
    <row r="17" spans="1:32" ht="230.25" hidden="1" outlineLevel="3" thickBot="1" x14ac:dyDescent="0.25">
      <c r="A17" s="251" t="s">
        <v>1017</v>
      </c>
      <c r="B17" s="660"/>
      <c r="C17" s="635"/>
      <c r="D17" s="597"/>
      <c r="E17" s="206" t="s">
        <v>641</v>
      </c>
      <c r="F17" s="206" t="s">
        <v>1054</v>
      </c>
      <c r="G17" s="205" t="s">
        <v>729</v>
      </c>
      <c r="H17" s="526" t="s">
        <v>1227</v>
      </c>
      <c r="I17" s="145" t="s">
        <v>768</v>
      </c>
      <c r="J17" s="130">
        <v>1</v>
      </c>
      <c r="K17" s="203" t="s">
        <v>192</v>
      </c>
      <c r="L17" s="145" t="s">
        <v>203</v>
      </c>
      <c r="M17" s="131">
        <v>1</v>
      </c>
      <c r="N17" s="132">
        <f t="shared" si="2"/>
        <v>1</v>
      </c>
      <c r="O17" s="551" t="s">
        <v>6563</v>
      </c>
      <c r="P17" s="70" t="s">
        <v>103</v>
      </c>
      <c r="Q17" s="338">
        <v>5</v>
      </c>
      <c r="R17" s="149">
        <f>N17*Q17</f>
        <v>5</v>
      </c>
      <c r="S17" s="167"/>
      <c r="T17" s="496"/>
      <c r="U17" s="455"/>
      <c r="V17" s="455"/>
      <c r="W17" s="139"/>
      <c r="X17" s="139"/>
      <c r="Y17" s="151"/>
      <c r="Z17" s="139"/>
      <c r="AA17" s="139"/>
      <c r="AB17" s="152"/>
      <c r="AC17" s="155"/>
      <c r="AD17" s="119"/>
      <c r="AE17" s="78"/>
      <c r="AF17" s="123">
        <f t="shared" si="0"/>
        <v>5908</v>
      </c>
    </row>
    <row r="18" spans="1:32" ht="230.25" hidden="1" outlineLevel="3" thickBot="1" x14ac:dyDescent="0.25">
      <c r="A18" s="251" t="s">
        <v>4466</v>
      </c>
      <c r="B18" s="658" t="s">
        <v>2348</v>
      </c>
      <c r="C18" s="624" t="s">
        <v>2349</v>
      </c>
      <c r="D18" s="596" t="s">
        <v>679</v>
      </c>
      <c r="E18" s="206" t="s">
        <v>160</v>
      </c>
      <c r="F18" s="206" t="s">
        <v>680</v>
      </c>
      <c r="G18" s="205" t="s">
        <v>729</v>
      </c>
      <c r="H18" s="526" t="s">
        <v>1227</v>
      </c>
      <c r="I18" s="145" t="s">
        <v>768</v>
      </c>
      <c r="J18" s="130">
        <v>1</v>
      </c>
      <c r="K18" s="203" t="s">
        <v>192</v>
      </c>
      <c r="L18" s="145" t="s">
        <v>203</v>
      </c>
      <c r="M18" s="131">
        <v>1</v>
      </c>
      <c r="N18" s="132">
        <f t="shared" si="2"/>
        <v>1</v>
      </c>
      <c r="O18" s="551" t="s">
        <v>6563</v>
      </c>
      <c r="P18" s="70" t="s">
        <v>103</v>
      </c>
      <c r="Q18" s="338">
        <v>5</v>
      </c>
      <c r="R18" s="149">
        <f>N18*Q18</f>
        <v>5</v>
      </c>
      <c r="S18" s="167"/>
      <c r="T18" s="496"/>
      <c r="U18" s="455"/>
      <c r="V18" s="455"/>
      <c r="W18" s="139"/>
      <c r="X18" s="139"/>
      <c r="Y18" s="151"/>
      <c r="Z18" s="139"/>
      <c r="AA18" s="139"/>
      <c r="AB18" s="152"/>
      <c r="AC18" s="155"/>
      <c r="AD18" s="119"/>
      <c r="AE18" s="78"/>
      <c r="AF18" s="123">
        <f t="shared" si="0"/>
        <v>12417</v>
      </c>
    </row>
    <row r="19" spans="1:32" ht="230.25" hidden="1" outlineLevel="3" thickBot="1" x14ac:dyDescent="0.25">
      <c r="A19" s="251" t="s">
        <v>4467</v>
      </c>
      <c r="B19" s="694"/>
      <c r="C19" s="638"/>
      <c r="D19" s="628"/>
      <c r="E19" s="206" t="s">
        <v>163</v>
      </c>
      <c r="F19" s="206" t="s">
        <v>681</v>
      </c>
      <c r="G19" s="205" t="s">
        <v>729</v>
      </c>
      <c r="H19" s="526" t="s">
        <v>1227</v>
      </c>
      <c r="I19" s="145" t="s">
        <v>768</v>
      </c>
      <c r="J19" s="130">
        <v>1</v>
      </c>
      <c r="K19" s="203" t="s">
        <v>192</v>
      </c>
      <c r="L19" s="145" t="s">
        <v>203</v>
      </c>
      <c r="M19" s="131">
        <v>1</v>
      </c>
      <c r="N19" s="132">
        <f t="shared" si="2"/>
        <v>1</v>
      </c>
      <c r="O19" s="551" t="s">
        <v>6563</v>
      </c>
      <c r="P19" s="70" t="s">
        <v>103</v>
      </c>
      <c r="Q19" s="338">
        <v>5</v>
      </c>
      <c r="R19" s="149">
        <f>N19*Q19</f>
        <v>5</v>
      </c>
      <c r="S19" s="167"/>
      <c r="T19" s="496"/>
      <c r="U19" s="455"/>
      <c r="V19" s="455"/>
      <c r="W19" s="139"/>
      <c r="X19" s="139"/>
      <c r="Y19" s="151"/>
      <c r="Z19" s="139"/>
      <c r="AA19" s="139"/>
      <c r="AB19" s="152"/>
      <c r="AC19" s="155"/>
      <c r="AD19" s="119"/>
      <c r="AE19" s="78"/>
      <c r="AF19" s="123">
        <f t="shared" si="0"/>
        <v>12418</v>
      </c>
    </row>
    <row r="20" spans="1:32" ht="230.25" hidden="1" outlineLevel="3" thickBot="1" x14ac:dyDescent="0.25">
      <c r="A20" s="251" t="s">
        <v>4468</v>
      </c>
      <c r="B20" s="694"/>
      <c r="C20" s="638"/>
      <c r="D20" s="628"/>
      <c r="E20" s="206" t="s">
        <v>640</v>
      </c>
      <c r="F20" s="206" t="s">
        <v>1053</v>
      </c>
      <c r="G20" s="205" t="s">
        <v>729</v>
      </c>
      <c r="H20" s="526" t="s">
        <v>1227</v>
      </c>
      <c r="I20" s="145" t="s">
        <v>768</v>
      </c>
      <c r="J20" s="130">
        <v>1</v>
      </c>
      <c r="K20" s="203" t="s">
        <v>192</v>
      </c>
      <c r="L20" s="145" t="s">
        <v>203</v>
      </c>
      <c r="M20" s="131">
        <v>1</v>
      </c>
      <c r="N20" s="132">
        <f>J20*M20</f>
        <v>1</v>
      </c>
      <c r="O20" s="551" t="s">
        <v>6563</v>
      </c>
      <c r="P20" s="70" t="s">
        <v>103</v>
      </c>
      <c r="Q20" s="338">
        <v>5</v>
      </c>
      <c r="R20" s="149">
        <f>N20*Q20</f>
        <v>5</v>
      </c>
      <c r="S20" s="167"/>
      <c r="T20" s="496"/>
      <c r="U20" s="455"/>
      <c r="V20" s="455"/>
      <c r="W20" s="139"/>
      <c r="X20" s="139"/>
      <c r="Y20" s="151"/>
      <c r="Z20" s="139"/>
      <c r="AA20" s="139"/>
      <c r="AB20" s="152"/>
      <c r="AC20" s="155"/>
      <c r="AD20" s="119"/>
      <c r="AE20" s="78"/>
      <c r="AF20" s="123">
        <f t="shared" si="0"/>
        <v>12419</v>
      </c>
    </row>
    <row r="21" spans="1:32" ht="230.25" hidden="1" outlineLevel="3" thickBot="1" x14ac:dyDescent="0.25">
      <c r="A21" s="251" t="s">
        <v>4469</v>
      </c>
      <c r="B21" s="660"/>
      <c r="C21" s="625"/>
      <c r="D21" s="597"/>
      <c r="E21" s="206" t="s">
        <v>641</v>
      </c>
      <c r="F21" s="206" t="s">
        <v>1054</v>
      </c>
      <c r="G21" s="205" t="s">
        <v>729</v>
      </c>
      <c r="H21" s="526" t="s">
        <v>1227</v>
      </c>
      <c r="I21" s="145" t="s">
        <v>768</v>
      </c>
      <c r="J21" s="130">
        <v>1</v>
      </c>
      <c r="K21" s="203" t="s">
        <v>192</v>
      </c>
      <c r="L21" s="145" t="s">
        <v>203</v>
      </c>
      <c r="M21" s="131">
        <v>1</v>
      </c>
      <c r="N21" s="132">
        <f>J21*M21</f>
        <v>1</v>
      </c>
      <c r="O21" s="551" t="s">
        <v>6563</v>
      </c>
      <c r="P21" s="70" t="s">
        <v>103</v>
      </c>
      <c r="Q21" s="338">
        <v>5</v>
      </c>
      <c r="R21" s="149">
        <f>N21*Q21</f>
        <v>5</v>
      </c>
      <c r="S21" s="167"/>
      <c r="T21" s="496"/>
      <c r="U21" s="455"/>
      <c r="V21" s="455"/>
      <c r="W21" s="139"/>
      <c r="X21" s="139"/>
      <c r="Y21" s="151"/>
      <c r="Z21" s="139"/>
      <c r="AA21" s="139"/>
      <c r="AB21" s="152"/>
      <c r="AC21" s="155"/>
      <c r="AD21" s="119"/>
      <c r="AE21" s="78"/>
      <c r="AF21" s="123">
        <f t="shared" si="0"/>
        <v>12420</v>
      </c>
    </row>
    <row r="22" spans="1:32" ht="230.25" hidden="1" outlineLevel="3" thickBot="1" x14ac:dyDescent="0.25">
      <c r="A22" s="144" t="s">
        <v>470</v>
      </c>
      <c r="B22" s="647" t="s">
        <v>1314</v>
      </c>
      <c r="C22" s="747" t="s">
        <v>2036</v>
      </c>
      <c r="D22" s="648" t="s">
        <v>178</v>
      </c>
      <c r="E22" s="124" t="s">
        <v>2024</v>
      </c>
      <c r="F22" s="206" t="s">
        <v>2019</v>
      </c>
      <c r="G22" s="224" t="s">
        <v>6331</v>
      </c>
      <c r="H22" s="525" t="s">
        <v>1803</v>
      </c>
      <c r="I22" s="145" t="s">
        <v>3018</v>
      </c>
      <c r="J22" s="146">
        <v>3</v>
      </c>
      <c r="K22" s="134" t="s">
        <v>214</v>
      </c>
      <c r="L22" s="145" t="s">
        <v>203</v>
      </c>
      <c r="M22" s="148">
        <v>2</v>
      </c>
      <c r="N22" s="132">
        <f>J22*M22</f>
        <v>6</v>
      </c>
      <c r="O22" s="551" t="s">
        <v>6563</v>
      </c>
      <c r="P22" s="158" t="s">
        <v>6348</v>
      </c>
      <c r="Q22" s="338">
        <v>2</v>
      </c>
      <c r="R22" s="149">
        <f>J22*M22*Q22</f>
        <v>12</v>
      </c>
      <c r="S22" s="150"/>
      <c r="T22" s="497"/>
      <c r="U22" s="456"/>
      <c r="V22" s="456"/>
      <c r="W22" s="139"/>
      <c r="X22" s="139"/>
      <c r="Y22" s="151"/>
      <c r="Z22" s="139"/>
      <c r="AA22" s="139"/>
      <c r="AB22" s="152"/>
      <c r="AC22" s="155">
        <f>Z22*AA22*AB22</f>
        <v>0</v>
      </c>
      <c r="AD22" s="119"/>
      <c r="AE22" s="78"/>
      <c r="AF22" s="123">
        <f t="shared" si="0"/>
        <v>-1599</v>
      </c>
    </row>
    <row r="23" spans="1:32" ht="230.25" hidden="1" outlineLevel="3" thickBot="1" x14ac:dyDescent="0.25">
      <c r="A23" s="144" t="s">
        <v>2023</v>
      </c>
      <c r="B23" s="648"/>
      <c r="C23" s="747"/>
      <c r="D23" s="648"/>
      <c r="E23" s="284" t="s">
        <v>2025</v>
      </c>
      <c r="F23" s="206" t="s">
        <v>1927</v>
      </c>
      <c r="G23" s="205" t="s">
        <v>729</v>
      </c>
      <c r="H23" s="526" t="s">
        <v>1227</v>
      </c>
      <c r="I23" s="145" t="s">
        <v>768</v>
      </c>
      <c r="J23" s="146">
        <v>2</v>
      </c>
      <c r="K23" s="134" t="s">
        <v>214</v>
      </c>
      <c r="L23" s="125" t="s">
        <v>215</v>
      </c>
      <c r="M23" s="148">
        <v>2</v>
      </c>
      <c r="N23" s="132">
        <v>6</v>
      </c>
      <c r="O23" s="551" t="s">
        <v>6563</v>
      </c>
      <c r="P23" s="70" t="s">
        <v>103</v>
      </c>
      <c r="Q23" s="338">
        <v>5</v>
      </c>
      <c r="R23" s="149">
        <f>Q23*N23</f>
        <v>30</v>
      </c>
      <c r="S23" s="150"/>
      <c r="T23" s="497"/>
      <c r="U23" s="456"/>
      <c r="V23" s="456"/>
      <c r="W23" s="139"/>
      <c r="X23" s="139"/>
      <c r="Y23" s="151"/>
      <c r="Z23" s="139"/>
      <c r="AA23" s="139"/>
      <c r="AB23" s="152"/>
      <c r="AC23" s="155"/>
      <c r="AD23" s="119"/>
      <c r="AE23" s="78"/>
      <c r="AF23" s="123">
        <f t="shared" si="0"/>
        <v>11391</v>
      </c>
    </row>
    <row r="24" spans="1:32" ht="230.25" hidden="1" outlineLevel="3" thickBot="1" x14ac:dyDescent="0.25">
      <c r="A24" s="144" t="s">
        <v>2026</v>
      </c>
      <c r="B24" s="648"/>
      <c r="C24" s="747"/>
      <c r="D24" s="648"/>
      <c r="E24" s="224" t="s">
        <v>1926</v>
      </c>
      <c r="F24" s="206" t="s">
        <v>1928</v>
      </c>
      <c r="G24" s="205" t="s">
        <v>729</v>
      </c>
      <c r="H24" s="526" t="s">
        <v>1227</v>
      </c>
      <c r="I24" s="145" t="s">
        <v>768</v>
      </c>
      <c r="J24" s="146">
        <v>2</v>
      </c>
      <c r="K24" s="134" t="s">
        <v>214</v>
      </c>
      <c r="L24" s="125" t="s">
        <v>215</v>
      </c>
      <c r="M24" s="148">
        <v>1</v>
      </c>
      <c r="N24" s="132">
        <v>6</v>
      </c>
      <c r="O24" s="551" t="s">
        <v>6563</v>
      </c>
      <c r="P24" s="70" t="s">
        <v>103</v>
      </c>
      <c r="Q24" s="338">
        <v>5</v>
      </c>
      <c r="R24" s="149">
        <f>Q24*N24</f>
        <v>30</v>
      </c>
      <c r="S24" s="150"/>
      <c r="T24" s="497"/>
      <c r="U24" s="456"/>
      <c r="V24" s="456"/>
      <c r="W24" s="139"/>
      <c r="X24" s="139"/>
      <c r="Y24" s="151"/>
      <c r="Z24" s="139"/>
      <c r="AA24" s="139"/>
      <c r="AB24" s="152"/>
      <c r="AC24" s="155"/>
      <c r="AD24" s="119"/>
      <c r="AE24" s="78"/>
      <c r="AF24" s="123">
        <f t="shared" si="0"/>
        <v>11392</v>
      </c>
    </row>
    <row r="25" spans="1:32" ht="230.25" hidden="1" outlineLevel="3" thickBot="1" x14ac:dyDescent="0.25">
      <c r="A25" s="144" t="s">
        <v>471</v>
      </c>
      <c r="B25" s="648"/>
      <c r="C25" s="747"/>
      <c r="D25" s="648"/>
      <c r="E25" s="224" t="s">
        <v>216</v>
      </c>
      <c r="F25" s="206" t="s">
        <v>217</v>
      </c>
      <c r="G25" s="224" t="s">
        <v>4218</v>
      </c>
      <c r="H25" s="525" t="s">
        <v>1803</v>
      </c>
      <c r="I25" s="145" t="s">
        <v>3018</v>
      </c>
      <c r="J25" s="146">
        <v>3</v>
      </c>
      <c r="K25" s="134" t="s">
        <v>214</v>
      </c>
      <c r="L25" s="145" t="s">
        <v>203</v>
      </c>
      <c r="M25" s="148">
        <v>1</v>
      </c>
      <c r="N25" s="132">
        <f>J25*M25</f>
        <v>3</v>
      </c>
      <c r="O25" s="551" t="s">
        <v>6563</v>
      </c>
      <c r="P25" s="158" t="s">
        <v>6348</v>
      </c>
      <c r="Q25" s="338">
        <v>3</v>
      </c>
      <c r="R25" s="149">
        <f>J25*M25*Q25</f>
        <v>9</v>
      </c>
      <c r="S25" s="150"/>
      <c r="T25" s="497"/>
      <c r="U25" s="456"/>
      <c r="V25" s="456"/>
      <c r="W25" s="139"/>
      <c r="X25" s="139"/>
      <c r="Y25" s="151"/>
      <c r="Z25" s="139"/>
      <c r="AA25" s="139"/>
      <c r="AB25" s="152"/>
      <c r="AC25" s="155">
        <f>Z25*AA25*AB25</f>
        <v>0</v>
      </c>
      <c r="AD25" s="119"/>
      <c r="AE25" s="78"/>
      <c r="AF25" s="123">
        <f t="shared" si="0"/>
        <v>-1600</v>
      </c>
    </row>
    <row r="26" spans="1:32" ht="230.25" hidden="1" outlineLevel="3" thickBot="1" x14ac:dyDescent="0.25">
      <c r="A26" s="251" t="s">
        <v>472</v>
      </c>
      <c r="B26" s="648"/>
      <c r="C26" s="747"/>
      <c r="D26" s="648"/>
      <c r="E26" s="139" t="s">
        <v>1315</v>
      </c>
      <c r="F26" s="206" t="s">
        <v>1930</v>
      </c>
      <c r="G26" s="224" t="s">
        <v>4218</v>
      </c>
      <c r="H26" s="525" t="s">
        <v>1803</v>
      </c>
      <c r="I26" s="145" t="s">
        <v>3018</v>
      </c>
      <c r="J26" s="146">
        <v>3</v>
      </c>
      <c r="K26" s="134" t="s">
        <v>218</v>
      </c>
      <c r="L26" s="145" t="s">
        <v>203</v>
      </c>
      <c r="M26" s="148">
        <v>2</v>
      </c>
      <c r="N26" s="132">
        <f>J26*M26</f>
        <v>6</v>
      </c>
      <c r="O26" s="551" t="s">
        <v>6563</v>
      </c>
      <c r="P26" s="158" t="s">
        <v>6348</v>
      </c>
      <c r="Q26" s="338">
        <v>3</v>
      </c>
      <c r="R26" s="149">
        <f>J26*M26*Q26</f>
        <v>18</v>
      </c>
      <c r="S26" s="150"/>
      <c r="T26" s="497"/>
      <c r="U26" s="456"/>
      <c r="V26" s="456" t="s">
        <v>219</v>
      </c>
      <c r="W26" s="139"/>
      <c r="X26" s="139"/>
      <c r="Y26" s="151"/>
      <c r="Z26" s="139"/>
      <c r="AA26" s="139"/>
      <c r="AB26" s="152"/>
      <c r="AC26" s="155">
        <f>Z26*AA26*AB26</f>
        <v>0</v>
      </c>
      <c r="AD26" s="119"/>
      <c r="AE26" s="78"/>
      <c r="AF26" s="123">
        <f t="shared" si="0"/>
        <v>-1601</v>
      </c>
    </row>
    <row r="27" spans="1:32" ht="230.25" hidden="1" outlineLevel="3" thickBot="1" x14ac:dyDescent="0.25">
      <c r="A27" s="251" t="s">
        <v>1621</v>
      </c>
      <c r="B27" s="648"/>
      <c r="C27" s="747"/>
      <c r="D27" s="648"/>
      <c r="E27" s="139" t="s">
        <v>1316</v>
      </c>
      <c r="F27" s="206" t="s">
        <v>5801</v>
      </c>
      <c r="G27" s="143" t="s">
        <v>1851</v>
      </c>
      <c r="H27" s="526" t="s">
        <v>1227</v>
      </c>
      <c r="I27" s="145" t="s">
        <v>768</v>
      </c>
      <c r="J27" s="146">
        <v>2</v>
      </c>
      <c r="K27" s="134" t="s">
        <v>218</v>
      </c>
      <c r="L27" s="125" t="s">
        <v>1436</v>
      </c>
      <c r="M27" s="148">
        <v>1</v>
      </c>
      <c r="N27" s="132">
        <f>J27*M27</f>
        <v>2</v>
      </c>
      <c r="O27" s="551" t="s">
        <v>6563</v>
      </c>
      <c r="P27" s="158" t="s">
        <v>103</v>
      </c>
      <c r="Q27" s="338">
        <v>5</v>
      </c>
      <c r="R27" s="149">
        <f>J27*M27*Q27</f>
        <v>10</v>
      </c>
      <c r="S27" s="150"/>
      <c r="T27" s="497"/>
      <c r="U27" s="456"/>
      <c r="V27" s="456"/>
      <c r="W27" s="139"/>
      <c r="X27" s="139"/>
      <c r="Y27" s="151"/>
      <c r="Z27" s="139"/>
      <c r="AA27" s="139"/>
      <c r="AB27" s="152"/>
      <c r="AC27" s="155"/>
      <c r="AD27" s="119"/>
      <c r="AE27" s="78"/>
      <c r="AF27" s="123">
        <f t="shared" si="0"/>
        <v>-9818</v>
      </c>
    </row>
    <row r="28" spans="1:32" ht="230.25" hidden="1" outlineLevel="3" thickBot="1" x14ac:dyDescent="0.25">
      <c r="A28" s="144" t="s">
        <v>473</v>
      </c>
      <c r="B28" s="649"/>
      <c r="C28" s="748"/>
      <c r="D28" s="649"/>
      <c r="E28" s="224" t="s">
        <v>220</v>
      </c>
      <c r="F28" s="206" t="s">
        <v>1929</v>
      </c>
      <c r="G28" s="224" t="s">
        <v>4218</v>
      </c>
      <c r="H28" s="525" t="s">
        <v>1803</v>
      </c>
      <c r="I28" s="145" t="s">
        <v>3018</v>
      </c>
      <c r="J28" s="146">
        <v>3</v>
      </c>
      <c r="K28" s="134" t="s">
        <v>218</v>
      </c>
      <c r="L28" s="145" t="s">
        <v>203</v>
      </c>
      <c r="M28" s="148">
        <v>1</v>
      </c>
      <c r="N28" s="132">
        <f t="shared" ref="N28:N46" si="3">J28*M28</f>
        <v>3</v>
      </c>
      <c r="O28" s="551" t="s">
        <v>6563</v>
      </c>
      <c r="P28" s="158" t="s">
        <v>6348</v>
      </c>
      <c r="Q28" s="338">
        <v>3</v>
      </c>
      <c r="R28" s="149">
        <f>J28*M28*Q28</f>
        <v>9</v>
      </c>
      <c r="S28" s="150"/>
      <c r="T28" s="497"/>
      <c r="U28" s="456"/>
      <c r="V28" s="456" t="s">
        <v>219</v>
      </c>
      <c r="W28" s="139"/>
      <c r="X28" s="139"/>
      <c r="Y28" s="151"/>
      <c r="Z28" s="139"/>
      <c r="AA28" s="139"/>
      <c r="AB28" s="152"/>
      <c r="AC28" s="155">
        <f>Z28*AA28*AB28</f>
        <v>0</v>
      </c>
      <c r="AD28" s="119"/>
      <c r="AE28" s="78"/>
      <c r="AF28" s="123">
        <f t="shared" si="0"/>
        <v>-1602</v>
      </c>
    </row>
    <row r="29" spans="1:32" ht="230.25" hidden="1" outlineLevel="3" thickBot="1" x14ac:dyDescent="0.25">
      <c r="A29" s="251" t="s">
        <v>4470</v>
      </c>
      <c r="B29" s="658" t="s">
        <v>2392</v>
      </c>
      <c r="C29" s="635" t="s">
        <v>2393</v>
      </c>
      <c r="D29" s="627" t="s">
        <v>1249</v>
      </c>
      <c r="E29" s="206" t="s">
        <v>247</v>
      </c>
      <c r="F29" s="206" t="s">
        <v>676</v>
      </c>
      <c r="G29" s="205" t="s">
        <v>729</v>
      </c>
      <c r="H29" s="526" t="s">
        <v>1227</v>
      </c>
      <c r="I29" s="145" t="s">
        <v>768</v>
      </c>
      <c r="J29" s="146">
        <v>1</v>
      </c>
      <c r="K29" s="203" t="s">
        <v>192</v>
      </c>
      <c r="L29" s="145" t="s">
        <v>203</v>
      </c>
      <c r="M29" s="148">
        <v>1</v>
      </c>
      <c r="N29" s="132">
        <f t="shared" si="3"/>
        <v>1</v>
      </c>
      <c r="O29" s="551" t="s">
        <v>6563</v>
      </c>
      <c r="P29" s="158" t="s">
        <v>103</v>
      </c>
      <c r="Q29" s="338">
        <v>5</v>
      </c>
      <c r="R29" s="149">
        <f t="shared" ref="R29:R43" si="4">J29*M29*Q29</f>
        <v>5</v>
      </c>
      <c r="S29" s="150"/>
      <c r="T29" s="497"/>
      <c r="U29" s="456"/>
      <c r="V29" s="456"/>
      <c r="W29" s="139"/>
      <c r="X29" s="139"/>
      <c r="Y29" s="151"/>
      <c r="Z29" s="139"/>
      <c r="AA29" s="139"/>
      <c r="AB29" s="152"/>
      <c r="AC29" s="155"/>
      <c r="AD29" s="119"/>
      <c r="AE29" s="78"/>
      <c r="AF29" s="123">
        <f t="shared" si="0"/>
        <v>12421</v>
      </c>
    </row>
    <row r="30" spans="1:32" ht="230.25" hidden="1" outlineLevel="3" thickBot="1" x14ac:dyDescent="0.25">
      <c r="A30" s="251" t="s">
        <v>4471</v>
      </c>
      <c r="B30" s="660"/>
      <c r="C30" s="635"/>
      <c r="D30" s="627"/>
      <c r="E30" s="206" t="s">
        <v>172</v>
      </c>
      <c r="F30" s="206" t="s">
        <v>4222</v>
      </c>
      <c r="G30" s="224" t="s">
        <v>4218</v>
      </c>
      <c r="H30" s="525" t="s">
        <v>1803</v>
      </c>
      <c r="I30" s="145" t="s">
        <v>3018</v>
      </c>
      <c r="J30" s="146">
        <v>3</v>
      </c>
      <c r="K30" s="134" t="s">
        <v>218</v>
      </c>
      <c r="L30" s="145" t="s">
        <v>203</v>
      </c>
      <c r="M30" s="148">
        <v>1</v>
      </c>
      <c r="N30" s="132">
        <f>J30*M30</f>
        <v>3</v>
      </c>
      <c r="O30" s="551" t="s">
        <v>6563</v>
      </c>
      <c r="P30" s="158" t="s">
        <v>6348</v>
      </c>
      <c r="Q30" s="338">
        <v>3</v>
      </c>
      <c r="R30" s="149">
        <f t="shared" si="4"/>
        <v>9</v>
      </c>
      <c r="S30" s="150"/>
      <c r="T30" s="497"/>
      <c r="U30" s="456"/>
      <c r="V30" s="456"/>
      <c r="W30" s="139"/>
      <c r="X30" s="139"/>
      <c r="Y30" s="151"/>
      <c r="Z30" s="139"/>
      <c r="AA30" s="139"/>
      <c r="AB30" s="152"/>
      <c r="AC30" s="155"/>
      <c r="AD30" s="119"/>
      <c r="AE30" s="78"/>
      <c r="AF30" s="123">
        <f t="shared" si="0"/>
        <v>12422</v>
      </c>
    </row>
    <row r="31" spans="1:32" ht="230.25" hidden="1" outlineLevel="3" thickBot="1" x14ac:dyDescent="0.25">
      <c r="A31" s="251" t="s">
        <v>4472</v>
      </c>
      <c r="B31" s="658" t="s">
        <v>2395</v>
      </c>
      <c r="C31" s="635" t="s">
        <v>2394</v>
      </c>
      <c r="D31" s="627" t="s">
        <v>1249</v>
      </c>
      <c r="E31" s="206" t="s">
        <v>247</v>
      </c>
      <c r="F31" s="206" t="s">
        <v>676</v>
      </c>
      <c r="G31" s="205" t="s">
        <v>729</v>
      </c>
      <c r="H31" s="526" t="s">
        <v>1227</v>
      </c>
      <c r="I31" s="145" t="s">
        <v>768</v>
      </c>
      <c r="J31" s="146">
        <v>1</v>
      </c>
      <c r="K31" s="178" t="s">
        <v>461</v>
      </c>
      <c r="L31" s="215" t="s">
        <v>203</v>
      </c>
      <c r="M31" s="148">
        <v>1</v>
      </c>
      <c r="N31" s="132">
        <f t="shared" si="3"/>
        <v>1</v>
      </c>
      <c r="O31" s="551" t="s">
        <v>6563</v>
      </c>
      <c r="P31" s="158" t="s">
        <v>6348</v>
      </c>
      <c r="Q31" s="338">
        <v>3</v>
      </c>
      <c r="R31" s="149">
        <f t="shared" si="4"/>
        <v>3</v>
      </c>
      <c r="S31" s="150"/>
      <c r="T31" s="497"/>
      <c r="U31" s="456"/>
      <c r="V31" s="456"/>
      <c r="W31" s="139"/>
      <c r="X31" s="139"/>
      <c r="Y31" s="151"/>
      <c r="Z31" s="139"/>
      <c r="AA31" s="139"/>
      <c r="AB31" s="152"/>
      <c r="AC31" s="155"/>
      <c r="AD31" s="119"/>
      <c r="AE31" s="78"/>
      <c r="AF31" s="123">
        <f t="shared" si="0"/>
        <v>12423</v>
      </c>
    </row>
    <row r="32" spans="1:32" ht="230.25" hidden="1" outlineLevel="3" thickBot="1" x14ac:dyDescent="0.25">
      <c r="A32" s="251" t="s">
        <v>4473</v>
      </c>
      <c r="B32" s="660"/>
      <c r="C32" s="635"/>
      <c r="D32" s="627"/>
      <c r="E32" s="206" t="s">
        <v>172</v>
      </c>
      <c r="F32" s="206" t="s">
        <v>4223</v>
      </c>
      <c r="G32" s="205" t="s">
        <v>729</v>
      </c>
      <c r="H32" s="526" t="s">
        <v>1227</v>
      </c>
      <c r="I32" s="145" t="s">
        <v>768</v>
      </c>
      <c r="J32" s="146">
        <v>2</v>
      </c>
      <c r="K32" s="178" t="s">
        <v>1265</v>
      </c>
      <c r="L32" s="215" t="s">
        <v>203</v>
      </c>
      <c r="M32" s="148">
        <v>1</v>
      </c>
      <c r="N32" s="132">
        <f t="shared" si="3"/>
        <v>2</v>
      </c>
      <c r="O32" s="551" t="s">
        <v>6563</v>
      </c>
      <c r="P32" s="158" t="s">
        <v>6348</v>
      </c>
      <c r="Q32" s="338">
        <v>3</v>
      </c>
      <c r="R32" s="149">
        <f t="shared" si="4"/>
        <v>6</v>
      </c>
      <c r="S32" s="150"/>
      <c r="T32" s="497"/>
      <c r="U32" s="456"/>
      <c r="V32" s="456"/>
      <c r="W32" s="139"/>
      <c r="X32" s="139"/>
      <c r="Y32" s="151"/>
      <c r="Z32" s="139"/>
      <c r="AA32" s="139"/>
      <c r="AB32" s="152"/>
      <c r="AC32" s="155"/>
      <c r="AD32" s="119"/>
      <c r="AE32" s="78"/>
      <c r="AF32" s="123">
        <f t="shared" si="0"/>
        <v>12424</v>
      </c>
    </row>
    <row r="33" spans="1:32" ht="230.25" hidden="1" outlineLevel="3" thickBot="1" x14ac:dyDescent="0.25">
      <c r="A33" s="251" t="s">
        <v>4474</v>
      </c>
      <c r="B33" s="167" t="s">
        <v>2401</v>
      </c>
      <c r="C33" s="254" t="s">
        <v>2404</v>
      </c>
      <c r="D33" s="139" t="s">
        <v>2399</v>
      </c>
      <c r="E33" s="206" t="s">
        <v>2400</v>
      </c>
      <c r="F33" s="206" t="s">
        <v>2407</v>
      </c>
      <c r="G33" s="205" t="s">
        <v>729</v>
      </c>
      <c r="H33" s="526" t="s">
        <v>1227</v>
      </c>
      <c r="I33" s="145" t="s">
        <v>768</v>
      </c>
      <c r="J33" s="146">
        <v>1</v>
      </c>
      <c r="K33" s="178" t="s">
        <v>446</v>
      </c>
      <c r="L33" s="215" t="s">
        <v>203</v>
      </c>
      <c r="M33" s="131">
        <v>1</v>
      </c>
      <c r="N33" s="132">
        <f t="shared" ref="N33:N38" si="5">J33*M33</f>
        <v>1</v>
      </c>
      <c r="O33" s="551" t="s">
        <v>6563</v>
      </c>
      <c r="P33" s="158" t="s">
        <v>103</v>
      </c>
      <c r="Q33" s="338">
        <v>5</v>
      </c>
      <c r="R33" s="149">
        <f t="shared" ref="R33:R38" si="6">N33*Q33</f>
        <v>5</v>
      </c>
      <c r="S33" s="167"/>
      <c r="T33" s="496"/>
      <c r="U33" s="455"/>
      <c r="V33" s="455"/>
      <c r="W33" s="139"/>
      <c r="X33" s="139"/>
      <c r="Y33" s="151"/>
      <c r="Z33" s="139"/>
      <c r="AA33" s="139"/>
      <c r="AB33" s="152"/>
      <c r="AC33" s="155"/>
      <c r="AD33" s="119"/>
      <c r="AE33" s="78"/>
      <c r="AF33" s="123">
        <f t="shared" si="0"/>
        <v>12425</v>
      </c>
    </row>
    <row r="34" spans="1:32" ht="230.25" hidden="1" outlineLevel="3" thickBot="1" x14ac:dyDescent="0.25">
      <c r="A34" s="251" t="s">
        <v>4475</v>
      </c>
      <c r="B34" s="639" t="s">
        <v>2402</v>
      </c>
      <c r="C34" s="635" t="s">
        <v>2405</v>
      </c>
      <c r="D34" s="627" t="s">
        <v>2399</v>
      </c>
      <c r="E34" s="206" t="s">
        <v>194</v>
      </c>
      <c r="F34" s="206" t="s">
        <v>4224</v>
      </c>
      <c r="G34" s="205" t="s">
        <v>729</v>
      </c>
      <c r="H34" s="526" t="s">
        <v>1227</v>
      </c>
      <c r="I34" s="145" t="s">
        <v>768</v>
      </c>
      <c r="J34" s="146">
        <v>1</v>
      </c>
      <c r="K34" s="178" t="s">
        <v>461</v>
      </c>
      <c r="L34" s="256" t="s">
        <v>5788</v>
      </c>
      <c r="M34" s="131">
        <v>1</v>
      </c>
      <c r="N34" s="132">
        <f t="shared" si="5"/>
        <v>1</v>
      </c>
      <c r="O34" s="551" t="s">
        <v>6563</v>
      </c>
      <c r="P34" s="158" t="s">
        <v>6348</v>
      </c>
      <c r="Q34" s="338">
        <v>3</v>
      </c>
      <c r="R34" s="149">
        <f t="shared" si="6"/>
        <v>3</v>
      </c>
      <c r="S34" s="167"/>
      <c r="T34" s="496"/>
      <c r="U34" s="455"/>
      <c r="V34" s="455"/>
      <c r="W34" s="139"/>
      <c r="X34" s="139"/>
      <c r="Y34" s="151"/>
      <c r="Z34" s="139"/>
      <c r="AA34" s="139"/>
      <c r="AB34" s="152"/>
      <c r="AC34" s="155"/>
      <c r="AD34" s="119"/>
      <c r="AE34" s="78"/>
      <c r="AF34" s="123">
        <f t="shared" si="0"/>
        <v>12426</v>
      </c>
    </row>
    <row r="35" spans="1:32" ht="230.25" hidden="1" outlineLevel="3" thickBot="1" x14ac:dyDescent="0.25">
      <c r="A35" s="251" t="s">
        <v>4476</v>
      </c>
      <c r="B35" s="639"/>
      <c r="C35" s="635"/>
      <c r="D35" s="627"/>
      <c r="E35" s="206" t="s">
        <v>251</v>
      </c>
      <c r="F35" s="206" t="s">
        <v>1877</v>
      </c>
      <c r="G35" s="205" t="s">
        <v>729</v>
      </c>
      <c r="H35" s="526" t="s">
        <v>1227</v>
      </c>
      <c r="I35" s="145" t="s">
        <v>768</v>
      </c>
      <c r="J35" s="146">
        <v>1</v>
      </c>
      <c r="K35" s="178" t="s">
        <v>453</v>
      </c>
      <c r="L35" s="256" t="s">
        <v>449</v>
      </c>
      <c r="M35" s="131">
        <v>1</v>
      </c>
      <c r="N35" s="132">
        <f t="shared" si="5"/>
        <v>1</v>
      </c>
      <c r="O35" s="551" t="s">
        <v>6563</v>
      </c>
      <c r="P35" s="158" t="s">
        <v>6348</v>
      </c>
      <c r="Q35" s="338">
        <v>3</v>
      </c>
      <c r="R35" s="149">
        <f t="shared" si="6"/>
        <v>3</v>
      </c>
      <c r="S35" s="167"/>
      <c r="T35" s="496"/>
      <c r="U35" s="455"/>
      <c r="V35" s="455"/>
      <c r="W35" s="139"/>
      <c r="X35" s="139"/>
      <c r="Y35" s="151"/>
      <c r="Z35" s="139"/>
      <c r="AA35" s="139"/>
      <c r="AB35" s="152"/>
      <c r="AC35" s="155"/>
      <c r="AD35" s="119"/>
      <c r="AE35" s="78"/>
      <c r="AF35" s="123">
        <f t="shared" ref="AF35:AF66" si="7">VALUE(RIGHT((IF(A35="",0,A35)),5))</f>
        <v>12427</v>
      </c>
    </row>
    <row r="36" spans="1:32" ht="230.25" hidden="1" outlineLevel="3" thickBot="1" x14ac:dyDescent="0.25">
      <c r="A36" s="251" t="s">
        <v>4477</v>
      </c>
      <c r="B36" s="167" t="s">
        <v>2401</v>
      </c>
      <c r="C36" s="254" t="s">
        <v>2406</v>
      </c>
      <c r="D36" s="139" t="s">
        <v>2399</v>
      </c>
      <c r="E36" s="206" t="s">
        <v>2400</v>
      </c>
      <c r="F36" s="206" t="s">
        <v>2407</v>
      </c>
      <c r="G36" s="205" t="s">
        <v>729</v>
      </c>
      <c r="H36" s="526" t="s">
        <v>1227</v>
      </c>
      <c r="I36" s="145" t="s">
        <v>768</v>
      </c>
      <c r="J36" s="146">
        <v>1</v>
      </c>
      <c r="K36" s="178" t="s">
        <v>451</v>
      </c>
      <c r="L36" s="256" t="s">
        <v>5788</v>
      </c>
      <c r="M36" s="131">
        <v>1</v>
      </c>
      <c r="N36" s="132">
        <f t="shared" si="5"/>
        <v>1</v>
      </c>
      <c r="O36" s="551" t="s">
        <v>6563</v>
      </c>
      <c r="P36" s="158" t="s">
        <v>6348</v>
      </c>
      <c r="Q36" s="338">
        <v>3</v>
      </c>
      <c r="R36" s="149">
        <f t="shared" si="6"/>
        <v>3</v>
      </c>
      <c r="S36" s="167"/>
      <c r="T36" s="496"/>
      <c r="U36" s="455"/>
      <c r="V36" s="455"/>
      <c r="W36" s="139"/>
      <c r="X36" s="139"/>
      <c r="Y36" s="151"/>
      <c r="Z36" s="139"/>
      <c r="AA36" s="139"/>
      <c r="AB36" s="152"/>
      <c r="AC36" s="155"/>
      <c r="AD36" s="119"/>
      <c r="AE36" s="78"/>
      <c r="AF36" s="123">
        <f t="shared" si="7"/>
        <v>12428</v>
      </c>
    </row>
    <row r="37" spans="1:32" ht="230.25" hidden="1" outlineLevel="3" thickBot="1" x14ac:dyDescent="0.25">
      <c r="A37" s="251" t="s">
        <v>4478</v>
      </c>
      <c r="B37" s="639" t="s">
        <v>2402</v>
      </c>
      <c r="C37" s="635" t="s">
        <v>2403</v>
      </c>
      <c r="D37" s="627" t="s">
        <v>2399</v>
      </c>
      <c r="E37" s="206" t="s">
        <v>194</v>
      </c>
      <c r="F37" s="206" t="s">
        <v>4224</v>
      </c>
      <c r="G37" s="205" t="s">
        <v>729</v>
      </c>
      <c r="H37" s="526" t="s">
        <v>1227</v>
      </c>
      <c r="I37" s="145" t="s">
        <v>768</v>
      </c>
      <c r="J37" s="146">
        <v>1</v>
      </c>
      <c r="K37" s="178" t="s">
        <v>461</v>
      </c>
      <c r="L37" s="256" t="s">
        <v>5788</v>
      </c>
      <c r="M37" s="131">
        <v>1</v>
      </c>
      <c r="N37" s="132">
        <f t="shared" si="5"/>
        <v>1</v>
      </c>
      <c r="O37" s="551" t="s">
        <v>6563</v>
      </c>
      <c r="P37" s="158" t="s">
        <v>6348</v>
      </c>
      <c r="Q37" s="338">
        <v>3</v>
      </c>
      <c r="R37" s="149">
        <f t="shared" si="6"/>
        <v>3</v>
      </c>
      <c r="S37" s="167"/>
      <c r="T37" s="496"/>
      <c r="U37" s="455"/>
      <c r="V37" s="455"/>
      <c r="W37" s="139"/>
      <c r="X37" s="139"/>
      <c r="Y37" s="151"/>
      <c r="Z37" s="139"/>
      <c r="AA37" s="139"/>
      <c r="AB37" s="152"/>
      <c r="AC37" s="155"/>
      <c r="AD37" s="119"/>
      <c r="AE37" s="78"/>
      <c r="AF37" s="123">
        <f t="shared" si="7"/>
        <v>12429</v>
      </c>
    </row>
    <row r="38" spans="1:32" ht="230.25" hidden="1" outlineLevel="3" thickBot="1" x14ac:dyDescent="0.25">
      <c r="A38" s="251" t="s">
        <v>4479</v>
      </c>
      <c r="B38" s="639"/>
      <c r="C38" s="635"/>
      <c r="D38" s="627"/>
      <c r="E38" s="206" t="s">
        <v>251</v>
      </c>
      <c r="F38" s="206" t="s">
        <v>1877</v>
      </c>
      <c r="G38" s="205" t="s">
        <v>729</v>
      </c>
      <c r="H38" s="526" t="s">
        <v>1227</v>
      </c>
      <c r="I38" s="145" t="s">
        <v>768</v>
      </c>
      <c r="J38" s="146">
        <v>1</v>
      </c>
      <c r="K38" s="178" t="s">
        <v>461</v>
      </c>
      <c r="L38" s="256" t="s">
        <v>5788</v>
      </c>
      <c r="M38" s="194">
        <v>1</v>
      </c>
      <c r="N38" s="132">
        <f t="shared" si="5"/>
        <v>1</v>
      </c>
      <c r="O38" s="551" t="s">
        <v>6563</v>
      </c>
      <c r="P38" s="158" t="s">
        <v>6348</v>
      </c>
      <c r="Q38" s="338">
        <v>3</v>
      </c>
      <c r="R38" s="149">
        <f t="shared" si="6"/>
        <v>3</v>
      </c>
      <c r="S38" s="167"/>
      <c r="T38" s="496"/>
      <c r="U38" s="455"/>
      <c r="V38" s="455"/>
      <c r="W38" s="139"/>
      <c r="X38" s="139"/>
      <c r="Y38" s="151"/>
      <c r="Z38" s="139"/>
      <c r="AA38" s="139"/>
      <c r="AB38" s="152"/>
      <c r="AC38" s="155"/>
      <c r="AD38" s="119"/>
      <c r="AE38" s="78"/>
      <c r="AF38" s="123">
        <f t="shared" si="7"/>
        <v>12430</v>
      </c>
    </row>
    <row r="39" spans="1:32" ht="230.25" hidden="1" outlineLevel="3" thickBot="1" x14ac:dyDescent="0.25">
      <c r="A39" s="251" t="s">
        <v>4480</v>
      </c>
      <c r="B39" s="596" t="s">
        <v>2396</v>
      </c>
      <c r="C39" s="600" t="s">
        <v>2344</v>
      </c>
      <c r="D39" s="624" t="s">
        <v>677</v>
      </c>
      <c r="E39" s="206" t="s">
        <v>210</v>
      </c>
      <c r="F39" s="206" t="s">
        <v>1309</v>
      </c>
      <c r="G39" s="205" t="s">
        <v>729</v>
      </c>
      <c r="H39" s="526" t="s">
        <v>1227</v>
      </c>
      <c r="I39" s="145" t="s">
        <v>768</v>
      </c>
      <c r="J39" s="130">
        <v>1</v>
      </c>
      <c r="K39" s="178" t="s">
        <v>461</v>
      </c>
      <c r="L39" s="256" t="s">
        <v>5788</v>
      </c>
      <c r="M39" s="148">
        <v>1</v>
      </c>
      <c r="N39" s="132">
        <f t="shared" si="3"/>
        <v>1</v>
      </c>
      <c r="O39" s="551" t="s">
        <v>6563</v>
      </c>
      <c r="P39" s="158" t="s">
        <v>6348</v>
      </c>
      <c r="Q39" s="338">
        <v>3</v>
      </c>
      <c r="R39" s="149">
        <f t="shared" si="4"/>
        <v>3</v>
      </c>
      <c r="S39" s="150"/>
      <c r="T39" s="497"/>
      <c r="U39" s="456"/>
      <c r="V39" s="456"/>
      <c r="W39" s="139"/>
      <c r="X39" s="139"/>
      <c r="Y39" s="151"/>
      <c r="Z39" s="139"/>
      <c r="AA39" s="139"/>
      <c r="AB39" s="152"/>
      <c r="AC39" s="155"/>
      <c r="AD39" s="119"/>
      <c r="AE39" s="78"/>
      <c r="AF39" s="123">
        <f t="shared" si="7"/>
        <v>12431</v>
      </c>
    </row>
    <row r="40" spans="1:32" ht="230.25" hidden="1" outlineLevel="3" thickBot="1" x14ac:dyDescent="0.25">
      <c r="A40" s="251" t="s">
        <v>4481</v>
      </c>
      <c r="B40" s="597"/>
      <c r="C40" s="602"/>
      <c r="D40" s="625"/>
      <c r="E40" s="206" t="s">
        <v>209</v>
      </c>
      <c r="F40" s="206" t="s">
        <v>2398</v>
      </c>
      <c r="G40" s="224" t="s">
        <v>4218</v>
      </c>
      <c r="H40" s="525" t="s">
        <v>1803</v>
      </c>
      <c r="I40" s="145" t="s">
        <v>3018</v>
      </c>
      <c r="J40" s="146">
        <v>3</v>
      </c>
      <c r="K40" s="178" t="s">
        <v>453</v>
      </c>
      <c r="L40" s="256" t="s">
        <v>449</v>
      </c>
      <c r="M40" s="194">
        <v>1</v>
      </c>
      <c r="N40" s="132">
        <f>J40*M40</f>
        <v>3</v>
      </c>
      <c r="O40" s="551" t="s">
        <v>6563</v>
      </c>
      <c r="P40" s="158" t="s">
        <v>6348</v>
      </c>
      <c r="Q40" s="338">
        <v>3</v>
      </c>
      <c r="R40" s="149">
        <f t="shared" si="4"/>
        <v>9</v>
      </c>
      <c r="S40" s="150"/>
      <c r="T40" s="497"/>
      <c r="U40" s="456"/>
      <c r="V40" s="456"/>
      <c r="W40" s="139"/>
      <c r="X40" s="139"/>
      <c r="Y40" s="151"/>
      <c r="Z40" s="139"/>
      <c r="AA40" s="139"/>
      <c r="AB40" s="152"/>
      <c r="AC40" s="155"/>
      <c r="AD40" s="119"/>
      <c r="AE40" s="78"/>
      <c r="AF40" s="123">
        <f t="shared" si="7"/>
        <v>12432</v>
      </c>
    </row>
    <row r="41" spans="1:32" ht="230.25" hidden="1" outlineLevel="3" thickBot="1" x14ac:dyDescent="0.25">
      <c r="A41" s="251" t="s">
        <v>4482</v>
      </c>
      <c r="B41" s="596" t="s">
        <v>2397</v>
      </c>
      <c r="C41" s="600" t="s">
        <v>2345</v>
      </c>
      <c r="D41" s="624" t="s">
        <v>677</v>
      </c>
      <c r="E41" s="206" t="s">
        <v>210</v>
      </c>
      <c r="F41" s="206" t="s">
        <v>1309</v>
      </c>
      <c r="G41" s="205" t="s">
        <v>729</v>
      </c>
      <c r="H41" s="526" t="s">
        <v>1227</v>
      </c>
      <c r="I41" s="145" t="s">
        <v>768</v>
      </c>
      <c r="J41" s="130">
        <v>1</v>
      </c>
      <c r="K41" s="178" t="s">
        <v>461</v>
      </c>
      <c r="L41" s="256" t="s">
        <v>5788</v>
      </c>
      <c r="M41" s="148">
        <v>1</v>
      </c>
      <c r="N41" s="132">
        <f t="shared" si="3"/>
        <v>1</v>
      </c>
      <c r="O41" s="551" t="s">
        <v>6563</v>
      </c>
      <c r="P41" s="70" t="s">
        <v>103</v>
      </c>
      <c r="Q41" s="338">
        <v>5</v>
      </c>
      <c r="R41" s="149">
        <f t="shared" si="4"/>
        <v>5</v>
      </c>
      <c r="S41" s="150"/>
      <c r="T41" s="497"/>
      <c r="U41" s="456"/>
      <c r="V41" s="456"/>
      <c r="W41" s="139"/>
      <c r="X41" s="139"/>
      <c r="Y41" s="151"/>
      <c r="Z41" s="139"/>
      <c r="AA41" s="139"/>
      <c r="AB41" s="152"/>
      <c r="AC41" s="155"/>
      <c r="AD41" s="119"/>
      <c r="AE41" s="78"/>
      <c r="AF41" s="123">
        <f t="shared" si="7"/>
        <v>12433</v>
      </c>
    </row>
    <row r="42" spans="1:32" ht="230.25" hidden="1" outlineLevel="3" thickBot="1" x14ac:dyDescent="0.25">
      <c r="A42" s="251" t="s">
        <v>4483</v>
      </c>
      <c r="B42" s="597"/>
      <c r="C42" s="602"/>
      <c r="D42" s="625"/>
      <c r="E42" s="206" t="s">
        <v>209</v>
      </c>
      <c r="F42" s="206" t="s">
        <v>2389</v>
      </c>
      <c r="G42" s="205" t="s">
        <v>729</v>
      </c>
      <c r="H42" s="526" t="s">
        <v>1227</v>
      </c>
      <c r="I42" s="145" t="s">
        <v>768</v>
      </c>
      <c r="J42" s="146">
        <v>2</v>
      </c>
      <c r="K42" s="178" t="s">
        <v>453</v>
      </c>
      <c r="L42" s="256" t="s">
        <v>449</v>
      </c>
      <c r="M42" s="194">
        <v>1</v>
      </c>
      <c r="N42" s="132">
        <f t="shared" si="3"/>
        <v>2</v>
      </c>
      <c r="O42" s="551" t="s">
        <v>6563</v>
      </c>
      <c r="P42" s="70" t="s">
        <v>103</v>
      </c>
      <c r="Q42" s="338">
        <v>5</v>
      </c>
      <c r="R42" s="149">
        <f t="shared" si="4"/>
        <v>10</v>
      </c>
      <c r="S42" s="150"/>
      <c r="T42" s="497"/>
      <c r="U42" s="456"/>
      <c r="V42" s="456"/>
      <c r="W42" s="139"/>
      <c r="X42" s="139"/>
      <c r="Y42" s="151"/>
      <c r="Z42" s="139"/>
      <c r="AA42" s="139"/>
      <c r="AB42" s="152"/>
      <c r="AC42" s="155"/>
      <c r="AD42" s="119"/>
      <c r="AE42" s="78"/>
      <c r="AF42" s="123">
        <f t="shared" si="7"/>
        <v>12434</v>
      </c>
    </row>
    <row r="43" spans="1:32" ht="230.25" hidden="1" outlineLevel="3" thickBot="1" x14ac:dyDescent="0.25">
      <c r="A43" s="413" t="s">
        <v>1012</v>
      </c>
      <c r="B43" s="648" t="s">
        <v>2350</v>
      </c>
      <c r="C43" s="598" t="s">
        <v>2188</v>
      </c>
      <c r="D43" s="604" t="s">
        <v>677</v>
      </c>
      <c r="E43" s="206" t="s">
        <v>210</v>
      </c>
      <c r="F43" s="206" t="s">
        <v>1309</v>
      </c>
      <c r="G43" s="205" t="s">
        <v>729</v>
      </c>
      <c r="H43" s="526" t="s">
        <v>1227</v>
      </c>
      <c r="I43" s="145" t="s">
        <v>768</v>
      </c>
      <c r="J43" s="130">
        <v>1</v>
      </c>
      <c r="K43" s="178" t="s">
        <v>461</v>
      </c>
      <c r="L43" s="256" t="s">
        <v>5788</v>
      </c>
      <c r="M43" s="148">
        <v>1</v>
      </c>
      <c r="N43" s="132">
        <f t="shared" si="3"/>
        <v>1</v>
      </c>
      <c r="O43" s="551" t="s">
        <v>6563</v>
      </c>
      <c r="P43" s="70" t="s">
        <v>103</v>
      </c>
      <c r="Q43" s="338">
        <v>5</v>
      </c>
      <c r="R43" s="149">
        <f t="shared" si="4"/>
        <v>5</v>
      </c>
      <c r="S43" s="167"/>
      <c r="T43" s="496"/>
      <c r="U43" s="455"/>
      <c r="V43" s="455"/>
      <c r="W43" s="139"/>
      <c r="X43" s="139"/>
      <c r="Y43" s="151"/>
      <c r="Z43" s="139"/>
      <c r="AA43" s="139"/>
      <c r="AB43" s="152"/>
      <c r="AC43" s="155"/>
      <c r="AD43" s="119"/>
      <c r="AE43" s="78"/>
      <c r="AF43" s="123">
        <f t="shared" si="7"/>
        <v>5903</v>
      </c>
    </row>
    <row r="44" spans="1:32" ht="230.25" hidden="1" outlineLevel="3" thickBot="1" x14ac:dyDescent="0.25">
      <c r="A44" s="413" t="s">
        <v>1013</v>
      </c>
      <c r="B44" s="649"/>
      <c r="C44" s="599"/>
      <c r="D44" s="605"/>
      <c r="E44" s="206" t="s">
        <v>209</v>
      </c>
      <c r="F44" s="206" t="s">
        <v>1310</v>
      </c>
      <c r="G44" s="205" t="s">
        <v>729</v>
      </c>
      <c r="H44" s="526" t="s">
        <v>1227</v>
      </c>
      <c r="I44" s="145" t="s">
        <v>768</v>
      </c>
      <c r="J44" s="130">
        <v>1</v>
      </c>
      <c r="K44" s="178" t="s">
        <v>453</v>
      </c>
      <c r="L44" s="256" t="s">
        <v>449</v>
      </c>
      <c r="M44" s="194">
        <v>1</v>
      </c>
      <c r="N44" s="132">
        <f t="shared" si="3"/>
        <v>1</v>
      </c>
      <c r="O44" s="551" t="s">
        <v>6563</v>
      </c>
      <c r="P44" s="70" t="s">
        <v>103</v>
      </c>
      <c r="Q44" s="338">
        <v>5</v>
      </c>
      <c r="R44" s="149">
        <f>N44*Q44</f>
        <v>5</v>
      </c>
      <c r="S44" s="167"/>
      <c r="T44" s="496"/>
      <c r="U44" s="455"/>
      <c r="V44" s="455"/>
      <c r="W44" s="139"/>
      <c r="X44" s="139"/>
      <c r="Y44" s="151"/>
      <c r="Z44" s="139"/>
      <c r="AA44" s="139"/>
      <c r="AB44" s="152"/>
      <c r="AC44" s="155"/>
      <c r="AD44" s="119"/>
      <c r="AE44" s="78"/>
      <c r="AF44" s="123">
        <f t="shared" si="7"/>
        <v>5904</v>
      </c>
    </row>
    <row r="45" spans="1:32" ht="230.25" hidden="1" outlineLevel="3" thickBot="1" x14ac:dyDescent="0.25">
      <c r="A45" s="251" t="s">
        <v>4484</v>
      </c>
      <c r="B45" s="596" t="s">
        <v>2351</v>
      </c>
      <c r="C45" s="669" t="s">
        <v>2352</v>
      </c>
      <c r="D45" s="680" t="s">
        <v>677</v>
      </c>
      <c r="E45" s="206" t="s">
        <v>210</v>
      </c>
      <c r="F45" s="206" t="s">
        <v>1309</v>
      </c>
      <c r="G45" s="205" t="s">
        <v>729</v>
      </c>
      <c r="H45" s="526" t="s">
        <v>1227</v>
      </c>
      <c r="I45" s="145" t="s">
        <v>768</v>
      </c>
      <c r="J45" s="130">
        <v>1</v>
      </c>
      <c r="K45" s="178" t="s">
        <v>461</v>
      </c>
      <c r="L45" s="256" t="s">
        <v>5788</v>
      </c>
      <c r="M45" s="148">
        <v>1</v>
      </c>
      <c r="N45" s="132">
        <f t="shared" si="3"/>
        <v>1</v>
      </c>
      <c r="O45" s="551" t="s">
        <v>6563</v>
      </c>
      <c r="P45" s="70" t="s">
        <v>103</v>
      </c>
      <c r="Q45" s="338">
        <v>5</v>
      </c>
      <c r="R45" s="149">
        <f>N45*Q45</f>
        <v>5</v>
      </c>
      <c r="S45" s="167"/>
      <c r="T45" s="496"/>
      <c r="U45" s="455"/>
      <c r="V45" s="455"/>
      <c r="W45" s="139"/>
      <c r="X45" s="139"/>
      <c r="Y45" s="151"/>
      <c r="Z45" s="139"/>
      <c r="AA45" s="139"/>
      <c r="AB45" s="152"/>
      <c r="AC45" s="155"/>
      <c r="AD45" s="119"/>
      <c r="AE45" s="78"/>
      <c r="AF45" s="123">
        <f t="shared" si="7"/>
        <v>12435</v>
      </c>
    </row>
    <row r="46" spans="1:32" ht="230.25" hidden="1" outlineLevel="3" thickBot="1" x14ac:dyDescent="0.25">
      <c r="A46" s="251" t="s">
        <v>4485</v>
      </c>
      <c r="B46" s="628"/>
      <c r="C46" s="598"/>
      <c r="D46" s="604"/>
      <c r="E46" s="206" t="s">
        <v>209</v>
      </c>
      <c r="F46" s="206" t="s">
        <v>1310</v>
      </c>
      <c r="G46" s="205" t="s">
        <v>729</v>
      </c>
      <c r="H46" s="526" t="s">
        <v>1227</v>
      </c>
      <c r="I46" s="145" t="s">
        <v>768</v>
      </c>
      <c r="J46" s="130">
        <v>1</v>
      </c>
      <c r="K46" s="178" t="s">
        <v>453</v>
      </c>
      <c r="L46" s="256" t="s">
        <v>449</v>
      </c>
      <c r="M46" s="131">
        <v>1</v>
      </c>
      <c r="N46" s="132">
        <f t="shared" si="3"/>
        <v>1</v>
      </c>
      <c r="O46" s="551" t="s">
        <v>6563</v>
      </c>
      <c r="P46" s="70" t="s">
        <v>103</v>
      </c>
      <c r="Q46" s="338">
        <v>5</v>
      </c>
      <c r="R46" s="149">
        <f>N46*Q46</f>
        <v>5</v>
      </c>
      <c r="S46" s="167"/>
      <c r="T46" s="496"/>
      <c r="U46" s="455"/>
      <c r="V46" s="455"/>
      <c r="W46" s="139"/>
      <c r="X46" s="139"/>
      <c r="Y46" s="151"/>
      <c r="Z46" s="139"/>
      <c r="AA46" s="139"/>
      <c r="AB46" s="152"/>
      <c r="AC46" s="155"/>
      <c r="AD46" s="119"/>
      <c r="AE46" s="78"/>
      <c r="AF46" s="123">
        <f t="shared" si="7"/>
        <v>12436</v>
      </c>
    </row>
    <row r="47" spans="1:32" ht="21" outlineLevel="2" collapsed="1" thickBot="1" x14ac:dyDescent="0.25">
      <c r="A47" s="144"/>
      <c r="B47" s="117" t="s">
        <v>1562</v>
      </c>
      <c r="C47" s="270"/>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8"/>
      <c r="AE47" s="78"/>
      <c r="AF47" s="123">
        <f t="shared" si="7"/>
        <v>0</v>
      </c>
    </row>
    <row r="48" spans="1:32" ht="230.25" hidden="1" outlineLevel="3" thickBot="1" x14ac:dyDescent="0.25">
      <c r="A48" s="144" t="s">
        <v>474</v>
      </c>
      <c r="B48" s="647" t="s">
        <v>2491</v>
      </c>
      <c r="C48" s="623" t="s">
        <v>2066</v>
      </c>
      <c r="D48" s="603" t="s">
        <v>221</v>
      </c>
      <c r="E48" s="206" t="s">
        <v>1318</v>
      </c>
      <c r="F48" s="206" t="s">
        <v>1931</v>
      </c>
      <c r="G48" s="205" t="s">
        <v>4218</v>
      </c>
      <c r="H48" s="525" t="s">
        <v>1803</v>
      </c>
      <c r="I48" s="145" t="s">
        <v>3018</v>
      </c>
      <c r="J48" s="146">
        <v>3</v>
      </c>
      <c r="K48" s="178" t="s">
        <v>461</v>
      </c>
      <c r="L48" s="256" t="s">
        <v>5788</v>
      </c>
      <c r="M48" s="148">
        <v>2</v>
      </c>
      <c r="N48" s="132">
        <f>J48*M48</f>
        <v>6</v>
      </c>
      <c r="O48" s="551" t="s">
        <v>6563</v>
      </c>
      <c r="P48" s="158" t="s">
        <v>6348</v>
      </c>
      <c r="Q48" s="338">
        <v>3</v>
      </c>
      <c r="R48" s="149">
        <f>J48*M48*Q48</f>
        <v>18</v>
      </c>
      <c r="S48" s="159"/>
      <c r="T48" s="494"/>
      <c r="U48" s="451"/>
      <c r="V48" s="451"/>
      <c r="W48" s="209"/>
      <c r="X48" s="209"/>
      <c r="Y48" s="211"/>
      <c r="Z48" s="209"/>
      <c r="AA48" s="209"/>
      <c r="AB48" s="160"/>
      <c r="AC48" s="155"/>
      <c r="AD48" s="119"/>
      <c r="AE48" s="78"/>
      <c r="AF48" s="123">
        <f t="shared" si="7"/>
        <v>-1603</v>
      </c>
    </row>
    <row r="49" spans="1:32" ht="230.25" hidden="1" outlineLevel="3" thickBot="1" x14ac:dyDescent="0.25">
      <c r="A49" s="144" t="s">
        <v>1622</v>
      </c>
      <c r="B49" s="648"/>
      <c r="C49" s="598"/>
      <c r="D49" s="604"/>
      <c r="E49" s="206" t="s">
        <v>1319</v>
      </c>
      <c r="F49" s="206" t="s">
        <v>1320</v>
      </c>
      <c r="G49" s="143" t="s">
        <v>1317</v>
      </c>
      <c r="H49" s="526" t="s">
        <v>1227</v>
      </c>
      <c r="I49" s="145" t="s">
        <v>768</v>
      </c>
      <c r="J49" s="130">
        <v>2</v>
      </c>
      <c r="K49" s="178" t="s">
        <v>453</v>
      </c>
      <c r="L49" s="256" t="s">
        <v>449</v>
      </c>
      <c r="M49" s="131">
        <v>2</v>
      </c>
      <c r="N49" s="132">
        <f>J49*M49</f>
        <v>4</v>
      </c>
      <c r="O49" s="551" t="s">
        <v>6563</v>
      </c>
      <c r="P49" s="158" t="s">
        <v>103</v>
      </c>
      <c r="Q49" s="338">
        <v>5</v>
      </c>
      <c r="R49" s="149">
        <f>J49*M49*Q49</f>
        <v>20</v>
      </c>
      <c r="S49" s="159"/>
      <c r="T49" s="494"/>
      <c r="U49" s="451"/>
      <c r="V49" s="451"/>
      <c r="W49" s="209"/>
      <c r="X49" s="209"/>
      <c r="Y49" s="211"/>
      <c r="Z49" s="209"/>
      <c r="AA49" s="209"/>
      <c r="AB49" s="160"/>
      <c r="AC49" s="155"/>
      <c r="AD49" s="119"/>
      <c r="AE49" s="78"/>
      <c r="AF49" s="123">
        <f t="shared" si="7"/>
        <v>-9819</v>
      </c>
    </row>
    <row r="50" spans="1:32" ht="230.25" hidden="1" outlineLevel="3" thickBot="1" x14ac:dyDescent="0.25">
      <c r="A50" s="144" t="s">
        <v>475</v>
      </c>
      <c r="B50" s="649"/>
      <c r="C50" s="599"/>
      <c r="D50" s="605"/>
      <c r="E50" s="206" t="s">
        <v>224</v>
      </c>
      <c r="F50" s="209" t="s">
        <v>1321</v>
      </c>
      <c r="G50" s="143" t="s">
        <v>729</v>
      </c>
      <c r="H50" s="526" t="s">
        <v>1227</v>
      </c>
      <c r="I50" s="145" t="s">
        <v>768</v>
      </c>
      <c r="J50" s="130">
        <v>2</v>
      </c>
      <c r="K50" s="134" t="s">
        <v>222</v>
      </c>
      <c r="L50" s="125" t="s">
        <v>225</v>
      </c>
      <c r="M50" s="148">
        <v>1</v>
      </c>
      <c r="N50" s="132">
        <f>J50*M50</f>
        <v>2</v>
      </c>
      <c r="O50" s="551" t="s">
        <v>6563</v>
      </c>
      <c r="P50" s="158" t="s">
        <v>6348</v>
      </c>
      <c r="Q50" s="338">
        <v>3</v>
      </c>
      <c r="R50" s="149">
        <f>J50*M50*Q50</f>
        <v>6</v>
      </c>
      <c r="S50" s="159"/>
      <c r="T50" s="494"/>
      <c r="U50" s="451"/>
      <c r="V50" s="451"/>
      <c r="W50" s="209"/>
      <c r="X50" s="209"/>
      <c r="Y50" s="211"/>
      <c r="Z50" s="209"/>
      <c r="AA50" s="209"/>
      <c r="AB50" s="160"/>
      <c r="AC50" s="155"/>
      <c r="AD50" s="119"/>
      <c r="AE50" s="78"/>
      <c r="AF50" s="123">
        <f t="shared" si="7"/>
        <v>-1604</v>
      </c>
    </row>
    <row r="51" spans="1:32" ht="230.25" hidden="1" outlineLevel="3" thickBot="1" x14ac:dyDescent="0.25">
      <c r="A51" s="144" t="s">
        <v>476</v>
      </c>
      <c r="B51" s="647" t="s">
        <v>2492</v>
      </c>
      <c r="C51" s="623" t="s">
        <v>2067</v>
      </c>
      <c r="D51" s="603" t="s">
        <v>1322</v>
      </c>
      <c r="E51" s="206" t="s">
        <v>1563</v>
      </c>
      <c r="F51" s="206" t="s">
        <v>1932</v>
      </c>
      <c r="G51" s="205" t="s">
        <v>4218</v>
      </c>
      <c r="H51" s="525" t="s">
        <v>1803</v>
      </c>
      <c r="I51" s="145" t="s">
        <v>3018</v>
      </c>
      <c r="J51" s="146">
        <v>3</v>
      </c>
      <c r="K51" s="134" t="s">
        <v>222</v>
      </c>
      <c r="L51" s="125" t="s">
        <v>203</v>
      </c>
      <c r="M51" s="148">
        <v>2</v>
      </c>
      <c r="N51" s="132">
        <f>J51*M51</f>
        <v>6</v>
      </c>
      <c r="O51" s="551" t="s">
        <v>6563</v>
      </c>
      <c r="P51" s="158" t="s">
        <v>6348</v>
      </c>
      <c r="Q51" s="338">
        <v>3</v>
      </c>
      <c r="R51" s="149">
        <f t="shared" ref="R51:R65" si="8">J51*M51*Q51</f>
        <v>18</v>
      </c>
      <c r="S51" s="159"/>
      <c r="T51" s="494"/>
      <c r="U51" s="451"/>
      <c r="V51" s="451"/>
      <c r="W51" s="209"/>
      <c r="X51" s="209"/>
      <c r="Y51" s="211"/>
      <c r="Z51" s="209"/>
      <c r="AA51" s="209"/>
      <c r="AB51" s="160"/>
      <c r="AC51" s="155"/>
      <c r="AD51" s="119"/>
      <c r="AE51" s="78"/>
      <c r="AF51" s="123">
        <f t="shared" si="7"/>
        <v>-1605</v>
      </c>
    </row>
    <row r="52" spans="1:32" ht="230.25" hidden="1" outlineLevel="3" thickBot="1" x14ac:dyDescent="0.25">
      <c r="A52" s="144" t="s">
        <v>1623</v>
      </c>
      <c r="B52" s="648"/>
      <c r="C52" s="598"/>
      <c r="D52" s="604"/>
      <c r="E52" s="206" t="s">
        <v>1564</v>
      </c>
      <c r="F52" s="206" t="s">
        <v>1323</v>
      </c>
      <c r="G52" s="143" t="s">
        <v>1317</v>
      </c>
      <c r="H52" s="526" t="s">
        <v>1227</v>
      </c>
      <c r="I52" s="145" t="s">
        <v>768</v>
      </c>
      <c r="J52" s="130">
        <v>2</v>
      </c>
      <c r="K52" s="134" t="s">
        <v>227</v>
      </c>
      <c r="L52" s="125" t="s">
        <v>225</v>
      </c>
      <c r="M52" s="148">
        <v>2</v>
      </c>
      <c r="N52" s="132">
        <f t="shared" ref="N52:N59" si="9">J52*M52</f>
        <v>4</v>
      </c>
      <c r="O52" s="551" t="s">
        <v>6563</v>
      </c>
      <c r="P52" s="158" t="s">
        <v>103</v>
      </c>
      <c r="Q52" s="338">
        <v>5</v>
      </c>
      <c r="R52" s="149">
        <f t="shared" si="8"/>
        <v>20</v>
      </c>
      <c r="S52" s="159"/>
      <c r="T52" s="494"/>
      <c r="U52" s="451"/>
      <c r="V52" s="451"/>
      <c r="W52" s="209"/>
      <c r="X52" s="209"/>
      <c r="Y52" s="211"/>
      <c r="Z52" s="209"/>
      <c r="AA52" s="209"/>
      <c r="AB52" s="160"/>
      <c r="AC52" s="155"/>
      <c r="AD52" s="119"/>
      <c r="AE52" s="78"/>
      <c r="AF52" s="123">
        <f t="shared" si="7"/>
        <v>-9820</v>
      </c>
    </row>
    <row r="53" spans="1:32" ht="230.25" hidden="1" outlineLevel="3" thickBot="1" x14ac:dyDescent="0.25">
      <c r="A53" s="144" t="s">
        <v>477</v>
      </c>
      <c r="B53" s="649"/>
      <c r="C53" s="599"/>
      <c r="D53" s="605"/>
      <c r="E53" s="206" t="s">
        <v>228</v>
      </c>
      <c r="F53" s="206" t="s">
        <v>1933</v>
      </c>
      <c r="G53" s="205" t="s">
        <v>4218</v>
      </c>
      <c r="H53" s="525" t="s">
        <v>1803</v>
      </c>
      <c r="I53" s="145" t="s">
        <v>3018</v>
      </c>
      <c r="J53" s="146">
        <v>3</v>
      </c>
      <c r="K53" s="134" t="s">
        <v>222</v>
      </c>
      <c r="L53" s="125" t="s">
        <v>203</v>
      </c>
      <c r="M53" s="148">
        <v>2</v>
      </c>
      <c r="N53" s="132">
        <f>J53*M53</f>
        <v>6</v>
      </c>
      <c r="O53" s="551" t="s">
        <v>6563</v>
      </c>
      <c r="P53" s="158" t="s">
        <v>6348</v>
      </c>
      <c r="Q53" s="338">
        <v>3</v>
      </c>
      <c r="R53" s="149">
        <f t="shared" si="8"/>
        <v>18</v>
      </c>
      <c r="S53" s="159"/>
      <c r="T53" s="494"/>
      <c r="U53" s="451"/>
      <c r="V53" s="451"/>
      <c r="W53" s="209"/>
      <c r="X53" s="209"/>
      <c r="Y53" s="211"/>
      <c r="Z53" s="209"/>
      <c r="AA53" s="209"/>
      <c r="AB53" s="160"/>
      <c r="AC53" s="155"/>
      <c r="AD53" s="119"/>
      <c r="AE53" s="78"/>
      <c r="AF53" s="123">
        <f t="shared" si="7"/>
        <v>-1606</v>
      </c>
    </row>
    <row r="54" spans="1:32" ht="230.25" hidden="1" outlineLevel="3" thickBot="1" x14ac:dyDescent="0.25">
      <c r="A54" s="144" t="s">
        <v>478</v>
      </c>
      <c r="B54" s="647" t="s">
        <v>2493</v>
      </c>
      <c r="C54" s="623" t="s">
        <v>2068</v>
      </c>
      <c r="D54" s="603" t="s">
        <v>637</v>
      </c>
      <c r="E54" s="206" t="s">
        <v>229</v>
      </c>
      <c r="F54" s="206" t="s">
        <v>1324</v>
      </c>
      <c r="G54" s="205" t="s">
        <v>226</v>
      </c>
      <c r="H54" s="526" t="s">
        <v>1227</v>
      </c>
      <c r="I54" s="145" t="s">
        <v>768</v>
      </c>
      <c r="J54" s="130">
        <v>2</v>
      </c>
      <c r="K54" s="134" t="s">
        <v>230</v>
      </c>
      <c r="L54" s="125" t="s">
        <v>103</v>
      </c>
      <c r="M54" s="148">
        <v>2</v>
      </c>
      <c r="N54" s="132">
        <f t="shared" si="9"/>
        <v>4</v>
      </c>
      <c r="O54" s="551" t="s">
        <v>6563</v>
      </c>
      <c r="P54" s="158" t="s">
        <v>103</v>
      </c>
      <c r="Q54" s="338">
        <v>5</v>
      </c>
      <c r="R54" s="149">
        <f t="shared" si="8"/>
        <v>20</v>
      </c>
      <c r="S54" s="159"/>
      <c r="T54" s="494"/>
      <c r="U54" s="451"/>
      <c r="V54" s="451"/>
      <c r="W54" s="209"/>
      <c r="X54" s="209"/>
      <c r="Y54" s="211"/>
      <c r="Z54" s="209"/>
      <c r="AA54" s="209"/>
      <c r="AB54" s="160"/>
      <c r="AC54" s="155"/>
      <c r="AD54" s="119"/>
      <c r="AE54" s="78"/>
      <c r="AF54" s="123">
        <f t="shared" si="7"/>
        <v>-1607</v>
      </c>
    </row>
    <row r="55" spans="1:32" ht="230.25" hidden="1" outlineLevel="3" thickBot="1" x14ac:dyDescent="0.25">
      <c r="A55" s="251" t="s">
        <v>479</v>
      </c>
      <c r="B55" s="648"/>
      <c r="C55" s="598"/>
      <c r="D55" s="604"/>
      <c r="E55" s="206" t="s">
        <v>1565</v>
      </c>
      <c r="F55" s="206" t="s">
        <v>1932</v>
      </c>
      <c r="G55" s="205" t="s">
        <v>4218</v>
      </c>
      <c r="H55" s="525" t="s">
        <v>1803</v>
      </c>
      <c r="I55" s="145" t="s">
        <v>3018</v>
      </c>
      <c r="J55" s="146">
        <v>3</v>
      </c>
      <c r="K55" s="134" t="s">
        <v>222</v>
      </c>
      <c r="L55" s="125" t="s">
        <v>203</v>
      </c>
      <c r="M55" s="148">
        <v>2</v>
      </c>
      <c r="N55" s="132">
        <f>J55*M55</f>
        <v>6</v>
      </c>
      <c r="O55" s="551" t="s">
        <v>6563</v>
      </c>
      <c r="P55" s="158" t="s">
        <v>6348</v>
      </c>
      <c r="Q55" s="338">
        <v>3</v>
      </c>
      <c r="R55" s="149">
        <f t="shared" si="8"/>
        <v>18</v>
      </c>
      <c r="S55" s="159"/>
      <c r="T55" s="494"/>
      <c r="U55" s="451"/>
      <c r="V55" s="451"/>
      <c r="W55" s="209"/>
      <c r="X55" s="209"/>
      <c r="Y55" s="211"/>
      <c r="Z55" s="209"/>
      <c r="AA55" s="209"/>
      <c r="AB55" s="160"/>
      <c r="AC55" s="155"/>
      <c r="AD55" s="119"/>
      <c r="AE55" s="78"/>
      <c r="AF55" s="123">
        <f t="shared" si="7"/>
        <v>-1608</v>
      </c>
    </row>
    <row r="56" spans="1:32" ht="230.25" hidden="1" outlineLevel="3" thickBot="1" x14ac:dyDescent="0.25">
      <c r="A56" s="251" t="s">
        <v>1624</v>
      </c>
      <c r="B56" s="649"/>
      <c r="C56" s="599"/>
      <c r="D56" s="605"/>
      <c r="E56" s="206" t="s">
        <v>1566</v>
      </c>
      <c r="F56" s="206" t="s">
        <v>1323</v>
      </c>
      <c r="G56" s="143" t="s">
        <v>1851</v>
      </c>
      <c r="H56" s="526" t="s">
        <v>1227</v>
      </c>
      <c r="I56" s="145" t="s">
        <v>768</v>
      </c>
      <c r="J56" s="130">
        <v>2</v>
      </c>
      <c r="K56" s="134" t="s">
        <v>230</v>
      </c>
      <c r="L56" s="125" t="s">
        <v>225</v>
      </c>
      <c r="M56" s="148">
        <v>2</v>
      </c>
      <c r="N56" s="132">
        <f t="shared" si="9"/>
        <v>4</v>
      </c>
      <c r="O56" s="551" t="s">
        <v>6563</v>
      </c>
      <c r="P56" s="158" t="s">
        <v>103</v>
      </c>
      <c r="Q56" s="338">
        <v>5</v>
      </c>
      <c r="R56" s="149">
        <f t="shared" si="8"/>
        <v>20</v>
      </c>
      <c r="S56" s="159"/>
      <c r="T56" s="494"/>
      <c r="U56" s="451"/>
      <c r="V56" s="451"/>
      <c r="W56" s="209"/>
      <c r="X56" s="209"/>
      <c r="Y56" s="211"/>
      <c r="Z56" s="209"/>
      <c r="AA56" s="209"/>
      <c r="AB56" s="160"/>
      <c r="AC56" s="155"/>
      <c r="AD56" s="119"/>
      <c r="AE56" s="78"/>
      <c r="AF56" s="123">
        <f t="shared" si="7"/>
        <v>-9821</v>
      </c>
    </row>
    <row r="57" spans="1:32" ht="230.25" hidden="1" outlineLevel="3" thickBot="1" x14ac:dyDescent="0.25">
      <c r="A57" s="144" t="s">
        <v>480</v>
      </c>
      <c r="B57" s="647" t="s">
        <v>1960</v>
      </c>
      <c r="C57" s="749" t="s">
        <v>1961</v>
      </c>
      <c r="D57" s="647"/>
      <c r="E57" s="206" t="s">
        <v>231</v>
      </c>
      <c r="F57" s="206" t="s">
        <v>232</v>
      </c>
      <c r="G57" s="143" t="s">
        <v>1177</v>
      </c>
      <c r="H57" s="526" t="s">
        <v>1227</v>
      </c>
      <c r="I57" s="145" t="s">
        <v>768</v>
      </c>
      <c r="J57" s="130">
        <v>2</v>
      </c>
      <c r="K57" s="134" t="s">
        <v>230</v>
      </c>
      <c r="L57" s="125" t="s">
        <v>103</v>
      </c>
      <c r="M57" s="148">
        <v>2</v>
      </c>
      <c r="N57" s="132">
        <f t="shared" si="9"/>
        <v>4</v>
      </c>
      <c r="O57" s="551" t="s">
        <v>6563</v>
      </c>
      <c r="P57" s="158" t="s">
        <v>103</v>
      </c>
      <c r="Q57" s="338">
        <v>5</v>
      </c>
      <c r="R57" s="149">
        <f t="shared" si="8"/>
        <v>20</v>
      </c>
      <c r="S57" s="159"/>
      <c r="T57" s="494"/>
      <c r="U57" s="451"/>
      <c r="V57" s="451"/>
      <c r="W57" s="209"/>
      <c r="X57" s="209"/>
      <c r="Y57" s="211"/>
      <c r="Z57" s="209"/>
      <c r="AA57" s="209"/>
      <c r="AB57" s="160"/>
      <c r="AC57" s="155"/>
      <c r="AD57" s="119"/>
      <c r="AE57" s="78"/>
      <c r="AF57" s="123">
        <f t="shared" si="7"/>
        <v>-1609</v>
      </c>
    </row>
    <row r="58" spans="1:32" ht="230.25" hidden="1" outlineLevel="3" thickBot="1" x14ac:dyDescent="0.25">
      <c r="A58" s="251" t="s">
        <v>481</v>
      </c>
      <c r="B58" s="648"/>
      <c r="C58" s="747"/>
      <c r="D58" s="648"/>
      <c r="E58" s="206" t="s">
        <v>1567</v>
      </c>
      <c r="F58" s="206" t="s">
        <v>1932</v>
      </c>
      <c r="G58" s="205" t="s">
        <v>4218</v>
      </c>
      <c r="H58" s="525" t="s">
        <v>1803</v>
      </c>
      <c r="I58" s="145" t="s">
        <v>3018</v>
      </c>
      <c r="J58" s="146">
        <v>3</v>
      </c>
      <c r="K58" s="134" t="s">
        <v>222</v>
      </c>
      <c r="L58" s="125" t="s">
        <v>203</v>
      </c>
      <c r="M58" s="148">
        <v>2</v>
      </c>
      <c r="N58" s="132">
        <f>J58*M58</f>
        <v>6</v>
      </c>
      <c r="O58" s="551" t="s">
        <v>6563</v>
      </c>
      <c r="P58" s="158" t="s">
        <v>6348</v>
      </c>
      <c r="Q58" s="338">
        <v>3</v>
      </c>
      <c r="R58" s="149">
        <f t="shared" si="8"/>
        <v>18</v>
      </c>
      <c r="S58" s="159"/>
      <c r="T58" s="494"/>
      <c r="U58" s="451"/>
      <c r="V58" s="451"/>
      <c r="W58" s="209"/>
      <c r="X58" s="209"/>
      <c r="Y58" s="211"/>
      <c r="Z58" s="209"/>
      <c r="AA58" s="209"/>
      <c r="AB58" s="160"/>
      <c r="AC58" s="155"/>
      <c r="AD58" s="119"/>
      <c r="AE58" s="78"/>
      <c r="AF58" s="123">
        <f t="shared" si="7"/>
        <v>-1610</v>
      </c>
    </row>
    <row r="59" spans="1:32" ht="230.25" hidden="1" outlineLevel="3" thickBot="1" x14ac:dyDescent="0.25">
      <c r="A59" s="251" t="s">
        <v>1625</v>
      </c>
      <c r="B59" s="648"/>
      <c r="C59" s="747"/>
      <c r="D59" s="648"/>
      <c r="E59" s="206" t="s">
        <v>1568</v>
      </c>
      <c r="F59" s="206" t="s">
        <v>1323</v>
      </c>
      <c r="G59" s="143" t="s">
        <v>1851</v>
      </c>
      <c r="H59" s="526" t="s">
        <v>1227</v>
      </c>
      <c r="I59" s="145" t="s">
        <v>768</v>
      </c>
      <c r="J59" s="130">
        <v>2</v>
      </c>
      <c r="K59" s="134" t="s">
        <v>230</v>
      </c>
      <c r="L59" s="125" t="s">
        <v>225</v>
      </c>
      <c r="M59" s="148">
        <v>1</v>
      </c>
      <c r="N59" s="132">
        <f t="shared" si="9"/>
        <v>2</v>
      </c>
      <c r="O59" s="551" t="s">
        <v>6563</v>
      </c>
      <c r="P59" s="158" t="s">
        <v>103</v>
      </c>
      <c r="Q59" s="338">
        <v>5</v>
      </c>
      <c r="R59" s="149">
        <f>J59*M59*Q59</f>
        <v>10</v>
      </c>
      <c r="S59" s="159"/>
      <c r="T59" s="494"/>
      <c r="U59" s="451"/>
      <c r="V59" s="451"/>
      <c r="W59" s="209"/>
      <c r="X59" s="209"/>
      <c r="Y59" s="211"/>
      <c r="Z59" s="209"/>
      <c r="AA59" s="209"/>
      <c r="AB59" s="160"/>
      <c r="AC59" s="155"/>
      <c r="AD59" s="119"/>
      <c r="AE59" s="78"/>
      <c r="AF59" s="123">
        <f t="shared" si="7"/>
        <v>-9822</v>
      </c>
    </row>
    <row r="60" spans="1:32" ht="230.25" hidden="1" outlineLevel="3" thickBot="1" x14ac:dyDescent="0.25">
      <c r="A60" s="144" t="s">
        <v>482</v>
      </c>
      <c r="B60" s="649"/>
      <c r="C60" s="748"/>
      <c r="D60" s="649"/>
      <c r="E60" s="206" t="s">
        <v>234</v>
      </c>
      <c r="F60" s="206" t="s">
        <v>1933</v>
      </c>
      <c r="G60" s="205" t="s">
        <v>4218</v>
      </c>
      <c r="H60" s="525" t="s">
        <v>1803</v>
      </c>
      <c r="I60" s="145" t="s">
        <v>3018</v>
      </c>
      <c r="J60" s="146">
        <v>3</v>
      </c>
      <c r="K60" s="134" t="s">
        <v>222</v>
      </c>
      <c r="L60" s="125" t="s">
        <v>203</v>
      </c>
      <c r="M60" s="331">
        <v>2</v>
      </c>
      <c r="N60" s="132">
        <f>J60*M60</f>
        <v>6</v>
      </c>
      <c r="O60" s="551" t="s">
        <v>6563</v>
      </c>
      <c r="P60" s="158" t="s">
        <v>6348</v>
      </c>
      <c r="Q60" s="338">
        <v>3</v>
      </c>
      <c r="R60" s="149">
        <f t="shared" si="8"/>
        <v>18</v>
      </c>
      <c r="S60" s="159"/>
      <c r="T60" s="494"/>
      <c r="U60" s="451"/>
      <c r="V60" s="451"/>
      <c r="W60" s="209"/>
      <c r="X60" s="209"/>
      <c r="Y60" s="211"/>
      <c r="Z60" s="209"/>
      <c r="AA60" s="209"/>
      <c r="AB60" s="160"/>
      <c r="AC60" s="155"/>
      <c r="AD60" s="119"/>
      <c r="AE60" s="78"/>
      <c r="AF60" s="123">
        <f t="shared" si="7"/>
        <v>-1611</v>
      </c>
    </row>
    <row r="61" spans="1:32" ht="230.25" hidden="1" outlineLevel="3" thickBot="1" x14ac:dyDescent="0.25">
      <c r="A61" s="251" t="s">
        <v>4486</v>
      </c>
      <c r="B61" s="596" t="s">
        <v>2412</v>
      </c>
      <c r="C61" s="623" t="s">
        <v>2413</v>
      </c>
      <c r="D61" s="603" t="s">
        <v>2409</v>
      </c>
      <c r="E61" s="206" t="s">
        <v>208</v>
      </c>
      <c r="F61" s="206" t="s">
        <v>2410</v>
      </c>
      <c r="G61" s="205" t="s">
        <v>729</v>
      </c>
      <c r="H61" s="526" t="s">
        <v>1227</v>
      </c>
      <c r="I61" s="145" t="s">
        <v>768</v>
      </c>
      <c r="J61" s="130">
        <v>1</v>
      </c>
      <c r="K61" s="178" t="s">
        <v>461</v>
      </c>
      <c r="L61" s="256" t="s">
        <v>5788</v>
      </c>
      <c r="M61" s="148">
        <v>1</v>
      </c>
      <c r="N61" s="147">
        <f t="shared" ref="N61" si="10">J61*M61</f>
        <v>1</v>
      </c>
      <c r="O61" s="551" t="s">
        <v>6563</v>
      </c>
      <c r="P61" s="158" t="s">
        <v>103</v>
      </c>
      <c r="Q61" s="338">
        <v>5</v>
      </c>
      <c r="R61" s="149">
        <f t="shared" si="8"/>
        <v>5</v>
      </c>
      <c r="S61" s="159"/>
      <c r="T61" s="494"/>
      <c r="U61" s="451"/>
      <c r="V61" s="451"/>
      <c r="W61" s="209"/>
      <c r="X61" s="209"/>
      <c r="Y61" s="211"/>
      <c r="Z61" s="209"/>
      <c r="AA61" s="209"/>
      <c r="AB61" s="160"/>
      <c r="AC61" s="155"/>
      <c r="AD61" s="119"/>
      <c r="AE61" s="78"/>
      <c r="AF61" s="123">
        <f t="shared" si="7"/>
        <v>12437</v>
      </c>
    </row>
    <row r="62" spans="1:32" ht="230.25" hidden="1" outlineLevel="3" thickBot="1" x14ac:dyDescent="0.25">
      <c r="A62" s="251" t="s">
        <v>4487</v>
      </c>
      <c r="B62" s="597"/>
      <c r="C62" s="598"/>
      <c r="D62" s="604"/>
      <c r="E62" s="206" t="s">
        <v>255</v>
      </c>
      <c r="F62" s="206" t="s">
        <v>2415</v>
      </c>
      <c r="G62" s="205" t="s">
        <v>4218</v>
      </c>
      <c r="H62" s="525" t="s">
        <v>1803</v>
      </c>
      <c r="I62" s="145" t="s">
        <v>3018</v>
      </c>
      <c r="J62" s="146">
        <v>3</v>
      </c>
      <c r="K62" s="178" t="s">
        <v>453</v>
      </c>
      <c r="L62" s="256" t="s">
        <v>449</v>
      </c>
      <c r="M62" s="194">
        <v>2</v>
      </c>
      <c r="N62" s="132">
        <f>J62*M62</f>
        <v>6</v>
      </c>
      <c r="O62" s="551" t="s">
        <v>6563</v>
      </c>
      <c r="P62" s="158" t="s">
        <v>6348</v>
      </c>
      <c r="Q62" s="338">
        <v>3</v>
      </c>
      <c r="R62" s="149">
        <f t="shared" si="8"/>
        <v>18</v>
      </c>
      <c r="S62" s="159"/>
      <c r="T62" s="494"/>
      <c r="U62" s="451"/>
      <c r="V62" s="451"/>
      <c r="W62" s="209"/>
      <c r="X62" s="209"/>
      <c r="Y62" s="211"/>
      <c r="Z62" s="209"/>
      <c r="AA62" s="209"/>
      <c r="AB62" s="160"/>
      <c r="AC62" s="155"/>
      <c r="AD62" s="119"/>
      <c r="AE62" s="78"/>
      <c r="AF62" s="123">
        <f t="shared" si="7"/>
        <v>12438</v>
      </c>
    </row>
    <row r="63" spans="1:32" ht="230.25" hidden="1" outlineLevel="3" thickBot="1" x14ac:dyDescent="0.25">
      <c r="A63" s="251" t="s">
        <v>4488</v>
      </c>
      <c r="B63" s="596" t="s">
        <v>2411</v>
      </c>
      <c r="C63" s="637" t="s">
        <v>2414</v>
      </c>
      <c r="D63" s="626" t="s">
        <v>2409</v>
      </c>
      <c r="E63" s="206" t="s">
        <v>208</v>
      </c>
      <c r="F63" s="206" t="s">
        <v>2410</v>
      </c>
      <c r="G63" s="205" t="s">
        <v>729</v>
      </c>
      <c r="H63" s="526" t="s">
        <v>1227</v>
      </c>
      <c r="I63" s="145" t="s">
        <v>768</v>
      </c>
      <c r="J63" s="130">
        <v>1</v>
      </c>
      <c r="K63" s="178" t="s">
        <v>461</v>
      </c>
      <c r="L63" s="256" t="s">
        <v>5788</v>
      </c>
      <c r="M63" s="148">
        <v>1</v>
      </c>
      <c r="N63" s="132">
        <f>M63*J63</f>
        <v>1</v>
      </c>
      <c r="O63" s="551" t="s">
        <v>6563</v>
      </c>
      <c r="P63" s="158" t="s">
        <v>103</v>
      </c>
      <c r="Q63" s="338">
        <v>5</v>
      </c>
      <c r="R63" s="149">
        <f t="shared" si="8"/>
        <v>5</v>
      </c>
      <c r="S63" s="159"/>
      <c r="T63" s="494"/>
      <c r="U63" s="451"/>
      <c r="V63" s="451"/>
      <c r="W63" s="209"/>
      <c r="X63" s="209"/>
      <c r="Y63" s="211"/>
      <c r="Z63" s="209"/>
      <c r="AA63" s="209"/>
      <c r="AB63" s="160"/>
      <c r="AC63" s="155"/>
      <c r="AD63" s="119"/>
      <c r="AE63" s="78"/>
      <c r="AF63" s="123">
        <f t="shared" si="7"/>
        <v>12439</v>
      </c>
    </row>
    <row r="64" spans="1:32" ht="230.25" hidden="1" outlineLevel="3" thickBot="1" x14ac:dyDescent="0.25">
      <c r="A64" s="251" t="s">
        <v>4489</v>
      </c>
      <c r="B64" s="597"/>
      <c r="C64" s="637"/>
      <c r="D64" s="626"/>
      <c r="E64" s="206" t="s">
        <v>255</v>
      </c>
      <c r="F64" s="206" t="s">
        <v>2416</v>
      </c>
      <c r="G64" s="205" t="s">
        <v>729</v>
      </c>
      <c r="H64" s="526" t="s">
        <v>1227</v>
      </c>
      <c r="I64" s="145" t="s">
        <v>768</v>
      </c>
      <c r="J64" s="130">
        <v>1</v>
      </c>
      <c r="K64" s="178" t="s">
        <v>453</v>
      </c>
      <c r="L64" s="256" t="s">
        <v>449</v>
      </c>
      <c r="M64" s="194">
        <v>1</v>
      </c>
      <c r="N64" s="132">
        <f>M64*J64</f>
        <v>1</v>
      </c>
      <c r="O64" s="551" t="s">
        <v>6563</v>
      </c>
      <c r="P64" s="158" t="s">
        <v>103</v>
      </c>
      <c r="Q64" s="338">
        <v>5</v>
      </c>
      <c r="R64" s="149">
        <f t="shared" si="8"/>
        <v>5</v>
      </c>
      <c r="S64" s="159"/>
      <c r="T64" s="494"/>
      <c r="U64" s="451"/>
      <c r="V64" s="451"/>
      <c r="W64" s="209"/>
      <c r="X64" s="209"/>
      <c r="Y64" s="211"/>
      <c r="Z64" s="209"/>
      <c r="AA64" s="209"/>
      <c r="AB64" s="160"/>
      <c r="AC64" s="155"/>
      <c r="AD64" s="119"/>
      <c r="AE64" s="78"/>
      <c r="AF64" s="123">
        <f t="shared" si="7"/>
        <v>12440</v>
      </c>
    </row>
    <row r="65" spans="1:32" ht="230.25" hidden="1" outlineLevel="3" thickBot="1" x14ac:dyDescent="0.25">
      <c r="A65" s="144" t="s">
        <v>483</v>
      </c>
      <c r="B65" s="647" t="s">
        <v>235</v>
      </c>
      <c r="C65" s="598" t="s">
        <v>2353</v>
      </c>
      <c r="D65" s="604" t="s">
        <v>236</v>
      </c>
      <c r="E65" s="206" t="s">
        <v>209</v>
      </c>
      <c r="F65" s="206" t="s">
        <v>237</v>
      </c>
      <c r="G65" s="205" t="s">
        <v>4218</v>
      </c>
      <c r="H65" s="525" t="s">
        <v>1803</v>
      </c>
      <c r="I65" s="145" t="s">
        <v>3018</v>
      </c>
      <c r="J65" s="146">
        <v>3</v>
      </c>
      <c r="K65" s="134" t="s">
        <v>222</v>
      </c>
      <c r="L65" s="125" t="s">
        <v>203</v>
      </c>
      <c r="M65" s="148">
        <v>2</v>
      </c>
      <c r="N65" s="132">
        <f t="shared" ref="N65:N70" si="11">J65*M65</f>
        <v>6</v>
      </c>
      <c r="O65" s="551" t="s">
        <v>6563</v>
      </c>
      <c r="P65" s="158" t="s">
        <v>6348</v>
      </c>
      <c r="Q65" s="338">
        <v>3</v>
      </c>
      <c r="R65" s="149">
        <f t="shared" si="8"/>
        <v>18</v>
      </c>
      <c r="S65" s="159"/>
      <c r="T65" s="494"/>
      <c r="U65" s="451"/>
      <c r="V65" s="451"/>
      <c r="W65" s="209"/>
      <c r="X65" s="209"/>
      <c r="Y65" s="211"/>
      <c r="Z65" s="209"/>
      <c r="AA65" s="209"/>
      <c r="AB65" s="160"/>
      <c r="AC65" s="155"/>
      <c r="AD65" s="119"/>
      <c r="AE65" s="78"/>
      <c r="AF65" s="123">
        <f t="shared" si="7"/>
        <v>-1612</v>
      </c>
    </row>
    <row r="66" spans="1:32" ht="230.25" hidden="1" outlineLevel="3" thickBot="1" x14ac:dyDescent="0.25">
      <c r="A66" s="144" t="s">
        <v>484</v>
      </c>
      <c r="B66" s="649"/>
      <c r="C66" s="598"/>
      <c r="D66" s="604"/>
      <c r="E66" s="206" t="s">
        <v>210</v>
      </c>
      <c r="F66" s="206" t="s">
        <v>238</v>
      </c>
      <c r="G66" s="143" t="s">
        <v>1177</v>
      </c>
      <c r="H66" s="526" t="s">
        <v>1227</v>
      </c>
      <c r="I66" s="145" t="s">
        <v>768</v>
      </c>
      <c r="J66" s="130">
        <v>2</v>
      </c>
      <c r="K66" s="134" t="s">
        <v>230</v>
      </c>
      <c r="L66" s="125" t="s">
        <v>239</v>
      </c>
      <c r="M66" s="131">
        <v>2</v>
      </c>
      <c r="N66" s="132">
        <f t="shared" si="11"/>
        <v>4</v>
      </c>
      <c r="O66" s="551" t="s">
        <v>6563</v>
      </c>
      <c r="P66" s="158" t="s">
        <v>103</v>
      </c>
      <c r="Q66" s="338">
        <v>5</v>
      </c>
      <c r="R66" s="149">
        <f>J66*M66*Q66</f>
        <v>20</v>
      </c>
      <c r="S66" s="159"/>
      <c r="T66" s="494"/>
      <c r="U66" s="451"/>
      <c r="V66" s="451"/>
      <c r="W66" s="209"/>
      <c r="X66" s="209"/>
      <c r="Y66" s="211"/>
      <c r="Z66" s="209"/>
      <c r="AA66" s="209"/>
      <c r="AB66" s="160"/>
      <c r="AC66" s="155"/>
      <c r="AD66" s="119"/>
      <c r="AE66" s="78"/>
      <c r="AF66" s="123">
        <f t="shared" si="7"/>
        <v>-1613</v>
      </c>
    </row>
    <row r="67" spans="1:32" ht="230.25" hidden="1" outlineLevel="3" thickBot="1" x14ac:dyDescent="0.25">
      <c r="A67" s="144" t="s">
        <v>1087</v>
      </c>
      <c r="B67" s="647" t="s">
        <v>2494</v>
      </c>
      <c r="C67" s="637" t="s">
        <v>2069</v>
      </c>
      <c r="D67" s="626" t="s">
        <v>689</v>
      </c>
      <c r="E67" s="206" t="s">
        <v>456</v>
      </c>
      <c r="F67" s="206" t="s">
        <v>690</v>
      </c>
      <c r="G67" s="205" t="s">
        <v>729</v>
      </c>
      <c r="H67" s="526" t="s">
        <v>1227</v>
      </c>
      <c r="I67" s="145" t="s">
        <v>768</v>
      </c>
      <c r="J67" s="130">
        <v>1</v>
      </c>
      <c r="K67" s="134" t="s">
        <v>454</v>
      </c>
      <c r="L67" s="125" t="s">
        <v>449</v>
      </c>
      <c r="M67" s="148">
        <v>2</v>
      </c>
      <c r="N67" s="132">
        <f t="shared" si="11"/>
        <v>2</v>
      </c>
      <c r="O67" s="551" t="s">
        <v>6563</v>
      </c>
      <c r="P67" s="158" t="s">
        <v>103</v>
      </c>
      <c r="Q67" s="338">
        <v>5</v>
      </c>
      <c r="R67" s="149">
        <f>J67*M67*Q67</f>
        <v>10</v>
      </c>
      <c r="S67" s="159"/>
      <c r="T67" s="494"/>
      <c r="U67" s="451"/>
      <c r="V67" s="451"/>
      <c r="W67" s="209"/>
      <c r="X67" s="209"/>
      <c r="Y67" s="211"/>
      <c r="Z67" s="209"/>
      <c r="AA67" s="209"/>
      <c r="AB67" s="160"/>
      <c r="AC67" s="155"/>
      <c r="AD67" s="119"/>
      <c r="AE67" s="78"/>
      <c r="AF67" s="123">
        <f t="shared" ref="AF67:AF98" si="12">VALUE(RIGHT((IF(A67="",0,A67)),5))</f>
        <v>7160</v>
      </c>
    </row>
    <row r="68" spans="1:32" ht="153.75" hidden="1" customHeight="1" outlineLevel="3" thickBot="1" x14ac:dyDescent="0.25">
      <c r="A68" s="144" t="s">
        <v>1088</v>
      </c>
      <c r="B68" s="649"/>
      <c r="C68" s="637"/>
      <c r="D68" s="626"/>
      <c r="E68" s="206" t="s">
        <v>457</v>
      </c>
      <c r="F68" s="206" t="s">
        <v>1569</v>
      </c>
      <c r="G68" s="205" t="s">
        <v>4218</v>
      </c>
      <c r="H68" s="525" t="s">
        <v>1803</v>
      </c>
      <c r="I68" s="145" t="s">
        <v>3018</v>
      </c>
      <c r="J68" s="146">
        <v>3</v>
      </c>
      <c r="K68" s="134" t="s">
        <v>222</v>
      </c>
      <c r="L68" s="125" t="s">
        <v>203</v>
      </c>
      <c r="M68" s="148">
        <v>2</v>
      </c>
      <c r="N68" s="132">
        <f t="shared" si="11"/>
        <v>6</v>
      </c>
      <c r="O68" s="551" t="s">
        <v>6563</v>
      </c>
      <c r="P68" s="158" t="s">
        <v>6348</v>
      </c>
      <c r="Q68" s="338">
        <v>3</v>
      </c>
      <c r="R68" s="149">
        <f>J68*M68*Q68</f>
        <v>18</v>
      </c>
      <c r="S68" s="159"/>
      <c r="T68" s="494"/>
      <c r="U68" s="451"/>
      <c r="V68" s="451"/>
      <c r="W68" s="209"/>
      <c r="X68" s="209"/>
      <c r="Y68" s="211"/>
      <c r="Z68" s="209"/>
      <c r="AA68" s="209"/>
      <c r="AB68" s="160"/>
      <c r="AC68" s="155"/>
      <c r="AD68" s="119"/>
      <c r="AE68" s="78"/>
      <c r="AF68" s="123">
        <f t="shared" si="12"/>
        <v>7161</v>
      </c>
    </row>
    <row r="69" spans="1:32" ht="230.25" hidden="1" outlineLevel="3" thickBot="1" x14ac:dyDescent="0.25">
      <c r="A69" s="144" t="s">
        <v>1089</v>
      </c>
      <c r="B69" s="647" t="s">
        <v>2495</v>
      </c>
      <c r="C69" s="637" t="s">
        <v>2070</v>
      </c>
      <c r="D69" s="626" t="s">
        <v>689</v>
      </c>
      <c r="E69" s="206" t="s">
        <v>1325</v>
      </c>
      <c r="F69" s="206" t="s">
        <v>1582</v>
      </c>
      <c r="G69" s="205" t="s">
        <v>1248</v>
      </c>
      <c r="H69" s="526" t="s">
        <v>1227</v>
      </c>
      <c r="I69" s="145" t="s">
        <v>768</v>
      </c>
      <c r="J69" s="130">
        <v>2</v>
      </c>
      <c r="K69" s="134" t="s">
        <v>454</v>
      </c>
      <c r="L69" s="125" t="s">
        <v>741</v>
      </c>
      <c r="M69" s="148">
        <v>2</v>
      </c>
      <c r="N69" s="132">
        <f t="shared" si="11"/>
        <v>4</v>
      </c>
      <c r="O69" s="551" t="s">
        <v>6563</v>
      </c>
      <c r="P69" s="158" t="s">
        <v>103</v>
      </c>
      <c r="Q69" s="338">
        <v>5</v>
      </c>
      <c r="R69" s="149">
        <f>J69*M69*Q69</f>
        <v>20</v>
      </c>
      <c r="S69" s="159"/>
      <c r="T69" s="494"/>
      <c r="U69" s="451"/>
      <c r="V69" s="451"/>
      <c r="W69" s="209"/>
      <c r="X69" s="209"/>
      <c r="Y69" s="211"/>
      <c r="Z69" s="209"/>
      <c r="AA69" s="209"/>
      <c r="AB69" s="160"/>
      <c r="AC69" s="155"/>
      <c r="AD69" s="119"/>
      <c r="AE69" s="78"/>
      <c r="AF69" s="123">
        <f t="shared" si="12"/>
        <v>7162</v>
      </c>
    </row>
    <row r="70" spans="1:32" ht="102.75" hidden="1" customHeight="1" outlineLevel="3" thickBot="1" x14ac:dyDescent="0.25">
      <c r="A70" s="144" t="s">
        <v>1090</v>
      </c>
      <c r="B70" s="648"/>
      <c r="C70" s="637"/>
      <c r="D70" s="626"/>
      <c r="E70" s="206" t="s">
        <v>457</v>
      </c>
      <c r="F70" s="206" t="s">
        <v>690</v>
      </c>
      <c r="G70" s="205" t="s">
        <v>729</v>
      </c>
      <c r="H70" s="526" t="s">
        <v>1227</v>
      </c>
      <c r="I70" s="145" t="s">
        <v>768</v>
      </c>
      <c r="J70" s="130">
        <v>1</v>
      </c>
      <c r="K70" s="134" t="s">
        <v>455</v>
      </c>
      <c r="L70" s="125" t="s">
        <v>449</v>
      </c>
      <c r="M70" s="148">
        <v>2</v>
      </c>
      <c r="N70" s="132">
        <f t="shared" si="11"/>
        <v>2</v>
      </c>
      <c r="O70" s="551" t="s">
        <v>6563</v>
      </c>
      <c r="P70" s="158" t="s">
        <v>103</v>
      </c>
      <c r="Q70" s="338">
        <v>5</v>
      </c>
      <c r="R70" s="149">
        <f>J70*M70*Q70</f>
        <v>10</v>
      </c>
      <c r="S70" s="159"/>
      <c r="T70" s="494"/>
      <c r="U70" s="451"/>
      <c r="V70" s="451"/>
      <c r="W70" s="209"/>
      <c r="X70" s="209"/>
      <c r="Y70" s="211"/>
      <c r="Z70" s="209"/>
      <c r="AA70" s="209"/>
      <c r="AB70" s="160"/>
      <c r="AC70" s="155"/>
      <c r="AD70" s="119"/>
      <c r="AE70" s="78"/>
      <c r="AF70" s="123">
        <f t="shared" si="12"/>
        <v>7163</v>
      </c>
    </row>
    <row r="71" spans="1:32" ht="153.75" hidden="1" customHeight="1" outlineLevel="3" thickBot="1" x14ac:dyDescent="0.25">
      <c r="A71" s="251" t="s">
        <v>4490</v>
      </c>
      <c r="B71" s="401" t="s">
        <v>2408</v>
      </c>
      <c r="C71" s="301" t="s">
        <v>2354</v>
      </c>
      <c r="D71" s="164" t="s">
        <v>1876</v>
      </c>
      <c r="E71" s="206" t="s">
        <v>2417</v>
      </c>
      <c r="F71" s="206" t="s">
        <v>2418</v>
      </c>
      <c r="G71" s="143" t="s">
        <v>4218</v>
      </c>
      <c r="H71" s="527" t="s">
        <v>1803</v>
      </c>
      <c r="I71" s="215" t="s">
        <v>3018</v>
      </c>
      <c r="J71" s="257">
        <v>3</v>
      </c>
      <c r="K71" s="178" t="s">
        <v>222</v>
      </c>
      <c r="L71" s="256" t="s">
        <v>203</v>
      </c>
      <c r="M71" s="166">
        <v>1</v>
      </c>
      <c r="N71" s="147">
        <f t="shared" ref="N71" si="13">J71*M71</f>
        <v>3</v>
      </c>
      <c r="O71" s="551" t="s">
        <v>6563</v>
      </c>
      <c r="P71" s="152" t="s">
        <v>6348</v>
      </c>
      <c r="Q71" s="338">
        <v>2</v>
      </c>
      <c r="R71" s="149">
        <f>Q71*N71</f>
        <v>6</v>
      </c>
      <c r="S71" s="159"/>
      <c r="T71" s="494"/>
      <c r="U71" s="451"/>
      <c r="V71" s="451"/>
      <c r="W71" s="209"/>
      <c r="X71" s="209"/>
      <c r="Y71" s="211"/>
      <c r="Z71" s="209"/>
      <c r="AA71" s="209"/>
      <c r="AB71" s="160"/>
      <c r="AC71" s="155"/>
      <c r="AD71" s="119"/>
      <c r="AE71" s="78"/>
      <c r="AF71" s="123">
        <f t="shared" si="12"/>
        <v>12441</v>
      </c>
    </row>
    <row r="72" spans="1:32" ht="21" customHeight="1" outlineLevel="2" collapsed="1" thickBot="1" x14ac:dyDescent="0.25">
      <c r="A72" s="144"/>
      <c r="B72" s="117" t="s">
        <v>263</v>
      </c>
      <c r="C72" s="272"/>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8"/>
      <c r="AE72" s="78"/>
      <c r="AF72" s="123">
        <f t="shared" si="12"/>
        <v>0</v>
      </c>
    </row>
    <row r="73" spans="1:32" ht="153.75" hidden="1" customHeight="1" outlineLevel="3" thickBot="1" x14ac:dyDescent="0.25">
      <c r="A73" s="144" t="s">
        <v>485</v>
      </c>
      <c r="B73" s="740" t="s">
        <v>246</v>
      </c>
      <c r="C73" s="669" t="s">
        <v>2071</v>
      </c>
      <c r="D73" s="680" t="s">
        <v>1249</v>
      </c>
      <c r="E73" s="206" t="s">
        <v>247</v>
      </c>
      <c r="F73" s="206" t="s">
        <v>693</v>
      </c>
      <c r="G73" s="143" t="s">
        <v>729</v>
      </c>
      <c r="H73" s="526" t="s">
        <v>1227</v>
      </c>
      <c r="I73" s="145" t="s">
        <v>768</v>
      </c>
      <c r="J73" s="146">
        <v>1</v>
      </c>
      <c r="K73" s="134" t="s">
        <v>230</v>
      </c>
      <c r="L73" s="125" t="s">
        <v>248</v>
      </c>
      <c r="M73" s="148">
        <v>1</v>
      </c>
      <c r="N73" s="132">
        <f t="shared" ref="N73:N327" si="14">J73*M73</f>
        <v>1</v>
      </c>
      <c r="O73" s="551" t="s">
        <v>6563</v>
      </c>
      <c r="P73" s="158" t="s">
        <v>6348</v>
      </c>
      <c r="Q73" s="338">
        <v>2</v>
      </c>
      <c r="R73" s="149">
        <f t="shared" ref="R73:R100" si="15">J73*M73*Q73</f>
        <v>2</v>
      </c>
      <c r="S73" s="159"/>
      <c r="T73" s="494"/>
      <c r="U73" s="451"/>
      <c r="V73" s="451"/>
      <c r="W73" s="209"/>
      <c r="X73" s="209"/>
      <c r="Y73" s="211"/>
      <c r="Z73" s="209"/>
      <c r="AA73" s="209"/>
      <c r="AB73" s="160"/>
      <c r="AC73" s="155"/>
      <c r="AD73" s="119"/>
      <c r="AE73" s="78"/>
      <c r="AF73" s="123">
        <f t="shared" si="12"/>
        <v>-1683</v>
      </c>
    </row>
    <row r="74" spans="1:32" ht="153.75" hidden="1" customHeight="1" outlineLevel="3" thickBot="1" x14ac:dyDescent="0.25">
      <c r="A74" s="144" t="s">
        <v>486</v>
      </c>
      <c r="B74" s="649"/>
      <c r="C74" s="598"/>
      <c r="D74" s="604"/>
      <c r="E74" s="206" t="s">
        <v>172</v>
      </c>
      <c r="F74" s="206" t="s">
        <v>2471</v>
      </c>
      <c r="G74" s="205" t="s">
        <v>4218</v>
      </c>
      <c r="H74" s="525" t="s">
        <v>1803</v>
      </c>
      <c r="I74" s="145" t="s">
        <v>3018</v>
      </c>
      <c r="J74" s="130">
        <v>3</v>
      </c>
      <c r="K74" s="134" t="s">
        <v>222</v>
      </c>
      <c r="L74" s="125" t="s">
        <v>203</v>
      </c>
      <c r="M74" s="331">
        <v>2</v>
      </c>
      <c r="N74" s="132">
        <f t="shared" ref="N74:N77" si="16">J74*M74</f>
        <v>6</v>
      </c>
      <c r="O74" s="551" t="s">
        <v>6563</v>
      </c>
      <c r="P74" s="158" t="s">
        <v>6348</v>
      </c>
      <c r="Q74" s="338">
        <v>3</v>
      </c>
      <c r="R74" s="149">
        <f t="shared" si="15"/>
        <v>18</v>
      </c>
      <c r="S74" s="263"/>
      <c r="T74" s="425"/>
      <c r="U74" s="425"/>
      <c r="V74" s="263" t="s">
        <v>241</v>
      </c>
      <c r="W74" s="209"/>
      <c r="X74" s="209"/>
      <c r="Y74" s="211"/>
      <c r="Z74" s="209"/>
      <c r="AA74" s="209"/>
      <c r="AB74" s="160"/>
      <c r="AC74" s="155"/>
      <c r="AD74" s="119"/>
      <c r="AE74" s="78"/>
      <c r="AF74" s="123">
        <f t="shared" si="12"/>
        <v>-1684</v>
      </c>
    </row>
    <row r="75" spans="1:32" ht="153.75" hidden="1" customHeight="1" outlineLevel="3" thickBot="1" x14ac:dyDescent="0.25">
      <c r="A75" s="144" t="s">
        <v>487</v>
      </c>
      <c r="B75" s="647" t="s">
        <v>2496</v>
      </c>
      <c r="C75" s="637" t="s">
        <v>2072</v>
      </c>
      <c r="D75" s="626" t="s">
        <v>732</v>
      </c>
      <c r="E75" s="206" t="s">
        <v>695</v>
      </c>
      <c r="F75" s="206" t="s">
        <v>2472</v>
      </c>
      <c r="G75" s="205" t="s">
        <v>4218</v>
      </c>
      <c r="H75" s="525" t="s">
        <v>1803</v>
      </c>
      <c r="I75" s="145" t="s">
        <v>3018</v>
      </c>
      <c r="J75" s="146">
        <v>3</v>
      </c>
      <c r="K75" s="134" t="s">
        <v>222</v>
      </c>
      <c r="L75" s="125" t="s">
        <v>203</v>
      </c>
      <c r="M75" s="148">
        <v>2</v>
      </c>
      <c r="N75" s="132">
        <f t="shared" si="16"/>
        <v>6</v>
      </c>
      <c r="O75" s="551" t="s">
        <v>6563</v>
      </c>
      <c r="P75" s="158" t="s">
        <v>6348</v>
      </c>
      <c r="Q75" s="338">
        <v>3</v>
      </c>
      <c r="R75" s="149">
        <f t="shared" si="15"/>
        <v>18</v>
      </c>
      <c r="S75" s="159"/>
      <c r="T75" s="494"/>
      <c r="U75" s="451"/>
      <c r="V75" s="451"/>
      <c r="W75" s="209"/>
      <c r="X75" s="209"/>
      <c r="Y75" s="211"/>
      <c r="Z75" s="209"/>
      <c r="AA75" s="209"/>
      <c r="AB75" s="160"/>
      <c r="AC75" s="155"/>
      <c r="AD75" s="119"/>
      <c r="AE75" s="78"/>
      <c r="AF75" s="123">
        <f t="shared" si="12"/>
        <v>-1685</v>
      </c>
    </row>
    <row r="76" spans="1:32" ht="153.75" hidden="1" customHeight="1" outlineLevel="3" thickBot="1" x14ac:dyDescent="0.25">
      <c r="A76" s="144" t="s">
        <v>488</v>
      </c>
      <c r="B76" s="649"/>
      <c r="C76" s="637"/>
      <c r="D76" s="626"/>
      <c r="E76" s="206" t="s">
        <v>696</v>
      </c>
      <c r="F76" s="206" t="s">
        <v>1934</v>
      </c>
      <c r="G76" s="143" t="s">
        <v>729</v>
      </c>
      <c r="H76" s="526" t="s">
        <v>1227</v>
      </c>
      <c r="I76" s="145" t="s">
        <v>768</v>
      </c>
      <c r="J76" s="130">
        <v>1</v>
      </c>
      <c r="K76" s="134" t="s">
        <v>227</v>
      </c>
      <c r="L76" s="125" t="s">
        <v>250</v>
      </c>
      <c r="M76" s="131">
        <v>2</v>
      </c>
      <c r="N76" s="132">
        <f t="shared" si="16"/>
        <v>2</v>
      </c>
      <c r="O76" s="551" t="s">
        <v>6563</v>
      </c>
      <c r="P76" s="158" t="s">
        <v>240</v>
      </c>
      <c r="Q76" s="338">
        <v>2</v>
      </c>
      <c r="R76" s="149">
        <f t="shared" si="15"/>
        <v>4</v>
      </c>
      <c r="S76" s="159"/>
      <c r="T76" s="494"/>
      <c r="U76" s="451"/>
      <c r="V76" s="451"/>
      <c r="W76" s="209"/>
      <c r="X76" s="209"/>
      <c r="Y76" s="211"/>
      <c r="Z76" s="209"/>
      <c r="AA76" s="209"/>
      <c r="AB76" s="160"/>
      <c r="AC76" s="155"/>
      <c r="AD76" s="119"/>
      <c r="AE76" s="78"/>
      <c r="AF76" s="123">
        <f t="shared" si="12"/>
        <v>-1686</v>
      </c>
    </row>
    <row r="77" spans="1:32" ht="230.25" hidden="1" outlineLevel="3" thickBot="1" x14ac:dyDescent="0.25">
      <c r="A77" s="144" t="s">
        <v>1091</v>
      </c>
      <c r="B77" s="647" t="s">
        <v>2497</v>
      </c>
      <c r="C77" s="637" t="s">
        <v>2073</v>
      </c>
      <c r="D77" s="626" t="s">
        <v>692</v>
      </c>
      <c r="E77" s="206" t="s">
        <v>445</v>
      </c>
      <c r="F77" s="206" t="s">
        <v>694</v>
      </c>
      <c r="G77" s="143" t="s">
        <v>729</v>
      </c>
      <c r="H77" s="526" t="s">
        <v>1227</v>
      </c>
      <c r="I77" s="145" t="s">
        <v>768</v>
      </c>
      <c r="J77" s="130">
        <v>1</v>
      </c>
      <c r="K77" s="134" t="s">
        <v>446</v>
      </c>
      <c r="L77" s="125" t="s">
        <v>1250</v>
      </c>
      <c r="M77" s="148">
        <v>1</v>
      </c>
      <c r="N77" s="132">
        <f t="shared" si="16"/>
        <v>1</v>
      </c>
      <c r="O77" s="551" t="s">
        <v>6563</v>
      </c>
      <c r="P77" s="158" t="s">
        <v>103</v>
      </c>
      <c r="Q77" s="338">
        <v>5</v>
      </c>
      <c r="R77" s="149">
        <f t="shared" si="15"/>
        <v>5</v>
      </c>
      <c r="S77" s="159"/>
      <c r="T77" s="494"/>
      <c r="U77" s="451"/>
      <c r="V77" s="451"/>
      <c r="W77" s="209"/>
      <c r="X77" s="209"/>
      <c r="Y77" s="211"/>
      <c r="Z77" s="209"/>
      <c r="AA77" s="209"/>
      <c r="AB77" s="160"/>
      <c r="AC77" s="155"/>
      <c r="AD77" s="119"/>
      <c r="AE77" s="78"/>
      <c r="AF77" s="123">
        <f t="shared" si="12"/>
        <v>7168</v>
      </c>
    </row>
    <row r="78" spans="1:32" ht="230.25" hidden="1" outlineLevel="3" thickBot="1" x14ac:dyDescent="0.25">
      <c r="A78" s="144" t="s">
        <v>1092</v>
      </c>
      <c r="B78" s="649"/>
      <c r="C78" s="637"/>
      <c r="D78" s="626"/>
      <c r="E78" s="206" t="s">
        <v>447</v>
      </c>
      <c r="F78" s="206" t="s">
        <v>763</v>
      </c>
      <c r="G78" s="143" t="s">
        <v>729</v>
      </c>
      <c r="H78" s="526" t="s">
        <v>1227</v>
      </c>
      <c r="I78" s="145" t="s">
        <v>768</v>
      </c>
      <c r="J78" s="130">
        <v>1</v>
      </c>
      <c r="K78" s="134" t="s">
        <v>448</v>
      </c>
      <c r="L78" s="125" t="s">
        <v>1250</v>
      </c>
      <c r="M78" s="331">
        <v>1</v>
      </c>
      <c r="N78" s="132">
        <f t="shared" si="14"/>
        <v>1</v>
      </c>
      <c r="O78" s="551" t="s">
        <v>6563</v>
      </c>
      <c r="P78" s="158" t="s">
        <v>103</v>
      </c>
      <c r="Q78" s="338">
        <v>5</v>
      </c>
      <c r="R78" s="149">
        <f t="shared" si="15"/>
        <v>5</v>
      </c>
      <c r="S78" s="159"/>
      <c r="T78" s="494"/>
      <c r="U78" s="451"/>
      <c r="V78" s="451"/>
      <c r="W78" s="209"/>
      <c r="X78" s="209"/>
      <c r="Y78" s="211"/>
      <c r="Z78" s="209"/>
      <c r="AA78" s="209"/>
      <c r="AB78" s="160"/>
      <c r="AC78" s="155"/>
      <c r="AD78" s="119"/>
      <c r="AE78" s="78"/>
      <c r="AF78" s="123">
        <f t="shared" si="12"/>
        <v>7169</v>
      </c>
    </row>
    <row r="79" spans="1:32" ht="90" hidden="1" customHeight="1" outlineLevel="3" thickBot="1" x14ac:dyDescent="0.25">
      <c r="A79" s="144" t="s">
        <v>821</v>
      </c>
      <c r="B79" s="647" t="s">
        <v>2498</v>
      </c>
      <c r="C79" s="637" t="s">
        <v>2074</v>
      </c>
      <c r="D79" s="626" t="s">
        <v>692</v>
      </c>
      <c r="E79" s="206" t="s">
        <v>697</v>
      </c>
      <c r="F79" s="206" t="s">
        <v>1251</v>
      </c>
      <c r="G79" s="143" t="s">
        <v>729</v>
      </c>
      <c r="H79" s="526" t="s">
        <v>1227</v>
      </c>
      <c r="I79" s="145" t="s">
        <v>768</v>
      </c>
      <c r="J79" s="130">
        <v>1</v>
      </c>
      <c r="K79" s="134" t="s">
        <v>451</v>
      </c>
      <c r="L79" s="125" t="s">
        <v>1250</v>
      </c>
      <c r="M79" s="148">
        <v>1</v>
      </c>
      <c r="N79" s="132">
        <f t="shared" si="14"/>
        <v>1</v>
      </c>
      <c r="O79" s="551" t="s">
        <v>6563</v>
      </c>
      <c r="P79" s="158" t="s">
        <v>103</v>
      </c>
      <c r="Q79" s="338">
        <v>5</v>
      </c>
      <c r="R79" s="149">
        <f t="shared" si="15"/>
        <v>5</v>
      </c>
      <c r="S79" s="159"/>
      <c r="T79" s="494"/>
      <c r="U79" s="451"/>
      <c r="V79" s="451"/>
      <c r="W79" s="209"/>
      <c r="X79" s="209"/>
      <c r="Y79" s="211"/>
      <c r="Z79" s="209"/>
      <c r="AA79" s="209"/>
      <c r="AB79" s="160"/>
      <c r="AC79" s="155"/>
      <c r="AD79" s="119"/>
      <c r="AE79" s="78"/>
      <c r="AF79" s="123">
        <f t="shared" si="12"/>
        <v>5686</v>
      </c>
    </row>
    <row r="80" spans="1:32" ht="77.25" hidden="1" customHeight="1" outlineLevel="3" thickBot="1" x14ac:dyDescent="0.25">
      <c r="A80" s="144" t="s">
        <v>822</v>
      </c>
      <c r="B80" s="649"/>
      <c r="C80" s="637"/>
      <c r="D80" s="626"/>
      <c r="E80" s="206" t="s">
        <v>698</v>
      </c>
      <c r="F80" s="206" t="s">
        <v>694</v>
      </c>
      <c r="G80" s="143" t="s">
        <v>729</v>
      </c>
      <c r="H80" s="526" t="s">
        <v>1227</v>
      </c>
      <c r="I80" s="145" t="s">
        <v>768</v>
      </c>
      <c r="J80" s="130">
        <v>1</v>
      </c>
      <c r="K80" s="134" t="s">
        <v>453</v>
      </c>
      <c r="L80" s="125" t="s">
        <v>1250</v>
      </c>
      <c r="M80" s="131">
        <v>1</v>
      </c>
      <c r="N80" s="132">
        <f t="shared" si="14"/>
        <v>1</v>
      </c>
      <c r="O80" s="551" t="s">
        <v>6563</v>
      </c>
      <c r="P80" s="158" t="s">
        <v>103</v>
      </c>
      <c r="Q80" s="338">
        <v>5</v>
      </c>
      <c r="R80" s="149">
        <f t="shared" si="15"/>
        <v>5</v>
      </c>
      <c r="S80" s="159"/>
      <c r="T80" s="494"/>
      <c r="U80" s="451"/>
      <c r="V80" s="451"/>
      <c r="W80" s="209"/>
      <c r="X80" s="209"/>
      <c r="Y80" s="211"/>
      <c r="Z80" s="209"/>
      <c r="AA80" s="209"/>
      <c r="AB80" s="160"/>
      <c r="AC80" s="155"/>
      <c r="AD80" s="119"/>
      <c r="AE80" s="78"/>
      <c r="AF80" s="123">
        <f t="shared" si="12"/>
        <v>5687</v>
      </c>
    </row>
    <row r="81" spans="1:32" ht="77.25" hidden="1" customHeight="1" outlineLevel="3" thickBot="1" x14ac:dyDescent="0.25">
      <c r="A81" s="144" t="s">
        <v>1093</v>
      </c>
      <c r="B81" s="647" t="s">
        <v>2499</v>
      </c>
      <c r="C81" s="637" t="s">
        <v>2075</v>
      </c>
      <c r="D81" s="626" t="s">
        <v>699</v>
      </c>
      <c r="E81" s="206" t="s">
        <v>1050</v>
      </c>
      <c r="F81" s="206" t="s">
        <v>1069</v>
      </c>
      <c r="G81" s="205" t="s">
        <v>729</v>
      </c>
      <c r="H81" s="526" t="s">
        <v>1227</v>
      </c>
      <c r="I81" s="145" t="s">
        <v>768</v>
      </c>
      <c r="J81" s="130">
        <v>1</v>
      </c>
      <c r="K81" s="134" t="s">
        <v>446</v>
      </c>
      <c r="L81" s="125" t="s">
        <v>1250</v>
      </c>
      <c r="M81" s="148">
        <v>1</v>
      </c>
      <c r="N81" s="132">
        <f>J81*M81</f>
        <v>1</v>
      </c>
      <c r="O81" s="551" t="s">
        <v>6563</v>
      </c>
      <c r="P81" s="158" t="s">
        <v>103</v>
      </c>
      <c r="Q81" s="338">
        <v>5</v>
      </c>
      <c r="R81" s="149">
        <f t="shared" si="15"/>
        <v>5</v>
      </c>
      <c r="S81" s="159"/>
      <c r="T81" s="494"/>
      <c r="U81" s="451"/>
      <c r="V81" s="451"/>
      <c r="W81" s="209"/>
      <c r="X81" s="209"/>
      <c r="Y81" s="211"/>
      <c r="Z81" s="209"/>
      <c r="AA81" s="209"/>
      <c r="AB81" s="160"/>
      <c r="AC81" s="155"/>
      <c r="AD81" s="119"/>
      <c r="AE81" s="78"/>
      <c r="AF81" s="123">
        <f t="shared" si="12"/>
        <v>7170</v>
      </c>
    </row>
    <row r="82" spans="1:32" ht="77.25" hidden="1" customHeight="1" outlineLevel="3" thickBot="1" x14ac:dyDescent="0.25">
      <c r="A82" s="144" t="s">
        <v>1094</v>
      </c>
      <c r="B82" s="649"/>
      <c r="C82" s="637"/>
      <c r="D82" s="626"/>
      <c r="E82" s="206" t="s">
        <v>799</v>
      </c>
      <c r="F82" s="206" t="s">
        <v>1070</v>
      </c>
      <c r="G82" s="205" t="s">
        <v>729</v>
      </c>
      <c r="H82" s="526" t="s">
        <v>1227</v>
      </c>
      <c r="I82" s="145" t="s">
        <v>768</v>
      </c>
      <c r="J82" s="130">
        <v>1</v>
      </c>
      <c r="K82" s="134" t="s">
        <v>448</v>
      </c>
      <c r="L82" s="125" t="s">
        <v>1250</v>
      </c>
      <c r="M82" s="148">
        <v>1</v>
      </c>
      <c r="N82" s="132">
        <f>J82*M82</f>
        <v>1</v>
      </c>
      <c r="O82" s="551" t="s">
        <v>6563</v>
      </c>
      <c r="P82" s="158" t="s">
        <v>103</v>
      </c>
      <c r="Q82" s="338">
        <v>5</v>
      </c>
      <c r="R82" s="149">
        <f t="shared" si="15"/>
        <v>5</v>
      </c>
      <c r="S82" s="159"/>
      <c r="T82" s="494"/>
      <c r="U82" s="451"/>
      <c r="V82" s="451"/>
      <c r="W82" s="209"/>
      <c r="X82" s="209"/>
      <c r="Y82" s="211"/>
      <c r="Z82" s="209"/>
      <c r="AA82" s="209"/>
      <c r="AB82" s="160"/>
      <c r="AC82" s="155"/>
      <c r="AD82" s="119"/>
      <c r="AE82" s="78"/>
      <c r="AF82" s="123">
        <f t="shared" si="12"/>
        <v>7171</v>
      </c>
    </row>
    <row r="83" spans="1:32" ht="77.25" hidden="1" customHeight="1" outlineLevel="3" thickBot="1" x14ac:dyDescent="0.25">
      <c r="A83" s="144" t="s">
        <v>823</v>
      </c>
      <c r="B83" s="647" t="s">
        <v>2500</v>
      </c>
      <c r="C83" s="623" t="s">
        <v>2076</v>
      </c>
      <c r="D83" s="603" t="s">
        <v>699</v>
      </c>
      <c r="E83" s="206" t="s">
        <v>1050</v>
      </c>
      <c r="F83" s="206" t="s">
        <v>1070</v>
      </c>
      <c r="G83" s="205" t="s">
        <v>729</v>
      </c>
      <c r="H83" s="526" t="s">
        <v>1227</v>
      </c>
      <c r="I83" s="145" t="s">
        <v>768</v>
      </c>
      <c r="J83" s="130">
        <v>1</v>
      </c>
      <c r="K83" s="134" t="s">
        <v>446</v>
      </c>
      <c r="L83" s="125" t="s">
        <v>1250</v>
      </c>
      <c r="M83" s="148">
        <v>1</v>
      </c>
      <c r="N83" s="132">
        <f t="shared" si="14"/>
        <v>1</v>
      </c>
      <c r="O83" s="551" t="s">
        <v>6563</v>
      </c>
      <c r="P83" s="158" t="s">
        <v>103</v>
      </c>
      <c r="Q83" s="338">
        <v>5</v>
      </c>
      <c r="R83" s="149">
        <f t="shared" si="15"/>
        <v>5</v>
      </c>
      <c r="S83" s="159"/>
      <c r="T83" s="494"/>
      <c r="U83" s="451"/>
      <c r="V83" s="451"/>
      <c r="W83" s="209"/>
      <c r="X83" s="209"/>
      <c r="Y83" s="211"/>
      <c r="Z83" s="209"/>
      <c r="AA83" s="209"/>
      <c r="AB83" s="160"/>
      <c r="AC83" s="155"/>
      <c r="AD83" s="119"/>
      <c r="AE83" s="78"/>
      <c r="AF83" s="123">
        <f t="shared" si="12"/>
        <v>5688</v>
      </c>
    </row>
    <row r="84" spans="1:32" ht="230.25" hidden="1" outlineLevel="3" thickBot="1" x14ac:dyDescent="0.25">
      <c r="A84" s="144" t="s">
        <v>824</v>
      </c>
      <c r="B84" s="649"/>
      <c r="C84" s="599"/>
      <c r="D84" s="605"/>
      <c r="E84" s="206" t="s">
        <v>799</v>
      </c>
      <c r="F84" s="206" t="s">
        <v>1069</v>
      </c>
      <c r="G84" s="205" t="s">
        <v>729</v>
      </c>
      <c r="H84" s="526" t="s">
        <v>1227</v>
      </c>
      <c r="I84" s="145" t="s">
        <v>768</v>
      </c>
      <c r="J84" s="130">
        <v>1</v>
      </c>
      <c r="K84" s="134" t="s">
        <v>448</v>
      </c>
      <c r="L84" s="125" t="s">
        <v>1250</v>
      </c>
      <c r="M84" s="331">
        <v>1</v>
      </c>
      <c r="N84" s="132">
        <f t="shared" si="14"/>
        <v>1</v>
      </c>
      <c r="O84" s="551" t="s">
        <v>6563</v>
      </c>
      <c r="P84" s="158" t="s">
        <v>103</v>
      </c>
      <c r="Q84" s="338">
        <v>5</v>
      </c>
      <c r="R84" s="149">
        <f t="shared" si="15"/>
        <v>5</v>
      </c>
      <c r="S84" s="159"/>
      <c r="T84" s="494"/>
      <c r="U84" s="451"/>
      <c r="V84" s="451"/>
      <c r="W84" s="209"/>
      <c r="X84" s="209"/>
      <c r="Y84" s="211"/>
      <c r="Z84" s="209"/>
      <c r="AA84" s="209"/>
      <c r="AB84" s="160"/>
      <c r="AC84" s="155"/>
      <c r="AD84" s="119"/>
      <c r="AE84" s="78"/>
      <c r="AF84" s="123">
        <f t="shared" si="12"/>
        <v>5689</v>
      </c>
    </row>
    <row r="85" spans="1:32" ht="230.25" hidden="1" outlineLevel="3" thickBot="1" x14ac:dyDescent="0.25">
      <c r="A85" s="144" t="s">
        <v>825</v>
      </c>
      <c r="B85" s="647" t="s">
        <v>2419</v>
      </c>
      <c r="C85" s="598" t="s">
        <v>2358</v>
      </c>
      <c r="D85" s="604" t="s">
        <v>700</v>
      </c>
      <c r="E85" s="206" t="s">
        <v>450</v>
      </c>
      <c r="F85" s="206" t="s">
        <v>264</v>
      </c>
      <c r="G85" s="143" t="s">
        <v>729</v>
      </c>
      <c r="H85" s="526" t="s">
        <v>1227</v>
      </c>
      <c r="I85" s="145" t="s">
        <v>768</v>
      </c>
      <c r="J85" s="130">
        <v>1</v>
      </c>
      <c r="K85" s="134" t="s">
        <v>451</v>
      </c>
      <c r="L85" s="125" t="s">
        <v>1250</v>
      </c>
      <c r="M85" s="148">
        <v>1</v>
      </c>
      <c r="N85" s="132">
        <f t="shared" si="14"/>
        <v>1</v>
      </c>
      <c r="O85" s="551" t="s">
        <v>6563</v>
      </c>
      <c r="P85" s="158" t="s">
        <v>103</v>
      </c>
      <c r="Q85" s="338">
        <v>5</v>
      </c>
      <c r="R85" s="149">
        <f t="shared" si="15"/>
        <v>5</v>
      </c>
      <c r="S85" s="159"/>
      <c r="T85" s="494"/>
      <c r="U85" s="451"/>
      <c r="V85" s="451"/>
      <c r="W85" s="209"/>
      <c r="X85" s="209"/>
      <c r="Y85" s="211"/>
      <c r="Z85" s="209"/>
      <c r="AA85" s="209"/>
      <c r="AB85" s="160"/>
      <c r="AC85" s="155"/>
      <c r="AD85" s="119"/>
      <c r="AE85" s="78"/>
      <c r="AF85" s="123">
        <f t="shared" si="12"/>
        <v>5690</v>
      </c>
    </row>
    <row r="86" spans="1:32" ht="230.25" hidden="1" outlineLevel="3" thickBot="1" x14ac:dyDescent="0.25">
      <c r="A86" s="144" t="s">
        <v>826</v>
      </c>
      <c r="B86" s="649"/>
      <c r="C86" s="598"/>
      <c r="D86" s="604"/>
      <c r="E86" s="206" t="s">
        <v>452</v>
      </c>
      <c r="F86" s="206" t="s">
        <v>265</v>
      </c>
      <c r="G86" s="205" t="s">
        <v>1247</v>
      </c>
      <c r="H86" s="525" t="s">
        <v>1803</v>
      </c>
      <c r="I86" s="145" t="s">
        <v>1178</v>
      </c>
      <c r="J86" s="130">
        <v>3</v>
      </c>
      <c r="K86" s="134" t="s">
        <v>453</v>
      </c>
      <c r="L86" s="125" t="s">
        <v>1252</v>
      </c>
      <c r="M86" s="131">
        <v>1</v>
      </c>
      <c r="N86" s="132">
        <f t="shared" si="14"/>
        <v>3</v>
      </c>
      <c r="O86" s="551" t="s">
        <v>6563</v>
      </c>
      <c r="P86" s="158" t="s">
        <v>240</v>
      </c>
      <c r="Q86" s="338">
        <v>2</v>
      </c>
      <c r="R86" s="149">
        <f t="shared" si="15"/>
        <v>6</v>
      </c>
      <c r="S86" s="159"/>
      <c r="T86" s="494"/>
      <c r="U86" s="451"/>
      <c r="V86" s="451"/>
      <c r="W86" s="209"/>
      <c r="X86" s="209"/>
      <c r="Y86" s="211"/>
      <c r="Z86" s="209"/>
      <c r="AA86" s="209"/>
      <c r="AB86" s="160"/>
      <c r="AC86" s="155"/>
      <c r="AD86" s="119"/>
      <c r="AE86" s="78"/>
      <c r="AF86" s="123">
        <f t="shared" si="12"/>
        <v>5691</v>
      </c>
    </row>
    <row r="87" spans="1:32" ht="230.25" hidden="1" outlineLevel="3" thickBot="1" x14ac:dyDescent="0.25">
      <c r="A87" s="144" t="s">
        <v>827</v>
      </c>
      <c r="B87" s="647" t="s">
        <v>2501</v>
      </c>
      <c r="C87" s="623" t="s">
        <v>5803</v>
      </c>
      <c r="D87" s="603" t="s">
        <v>701</v>
      </c>
      <c r="E87" s="206" t="s">
        <v>717</v>
      </c>
      <c r="F87" s="206" t="s">
        <v>1253</v>
      </c>
      <c r="G87" s="205" t="s">
        <v>1254</v>
      </c>
      <c r="H87" s="526" t="s">
        <v>1227</v>
      </c>
      <c r="I87" s="145" t="s">
        <v>768</v>
      </c>
      <c r="J87" s="130">
        <v>2</v>
      </c>
      <c r="K87" s="134" t="s">
        <v>446</v>
      </c>
      <c r="L87" s="125" t="s">
        <v>1250</v>
      </c>
      <c r="M87" s="148">
        <v>1</v>
      </c>
      <c r="N87" s="132">
        <f t="shared" si="14"/>
        <v>2</v>
      </c>
      <c r="O87" s="551" t="s">
        <v>6563</v>
      </c>
      <c r="P87" s="158" t="s">
        <v>240</v>
      </c>
      <c r="Q87" s="338">
        <v>2</v>
      </c>
      <c r="R87" s="149">
        <f t="shared" si="15"/>
        <v>4</v>
      </c>
      <c r="S87" s="159"/>
      <c r="T87" s="494"/>
      <c r="U87" s="451"/>
      <c r="V87" s="451" t="s">
        <v>1255</v>
      </c>
      <c r="W87" s="209"/>
      <c r="X87" s="209"/>
      <c r="Y87" s="211"/>
      <c r="Z87" s="209"/>
      <c r="AA87" s="209"/>
      <c r="AB87" s="160"/>
      <c r="AC87" s="155"/>
      <c r="AD87" s="119"/>
      <c r="AE87" s="78"/>
      <c r="AF87" s="123">
        <f t="shared" si="12"/>
        <v>5692</v>
      </c>
    </row>
    <row r="88" spans="1:32" ht="230.25" hidden="1" outlineLevel="3" thickBot="1" x14ac:dyDescent="0.25">
      <c r="A88" s="144" t="s">
        <v>828</v>
      </c>
      <c r="B88" s="649"/>
      <c r="C88" s="599"/>
      <c r="D88" s="605"/>
      <c r="E88" s="206" t="s">
        <v>1437</v>
      </c>
      <c r="F88" s="206" t="s">
        <v>1256</v>
      </c>
      <c r="G88" s="205" t="s">
        <v>1254</v>
      </c>
      <c r="H88" s="526" t="s">
        <v>1227</v>
      </c>
      <c r="I88" s="145" t="s">
        <v>768</v>
      </c>
      <c r="J88" s="130">
        <v>2</v>
      </c>
      <c r="K88" s="134" t="s">
        <v>448</v>
      </c>
      <c r="L88" s="125" t="s">
        <v>1250</v>
      </c>
      <c r="M88" s="148">
        <v>1</v>
      </c>
      <c r="N88" s="132">
        <f t="shared" ref="N88:N93" si="17">J88*M88</f>
        <v>2</v>
      </c>
      <c r="O88" s="551" t="s">
        <v>6563</v>
      </c>
      <c r="P88" s="158" t="s">
        <v>240</v>
      </c>
      <c r="Q88" s="338">
        <v>2</v>
      </c>
      <c r="R88" s="149">
        <f t="shared" si="15"/>
        <v>4</v>
      </c>
      <c r="S88" s="159"/>
      <c r="T88" s="494"/>
      <c r="U88" s="451"/>
      <c r="V88" s="451" t="s">
        <v>1255</v>
      </c>
      <c r="W88" s="209"/>
      <c r="X88" s="209"/>
      <c r="Y88" s="211"/>
      <c r="Z88" s="209"/>
      <c r="AA88" s="209"/>
      <c r="AB88" s="160"/>
      <c r="AC88" s="155"/>
      <c r="AD88" s="119"/>
      <c r="AE88" s="78"/>
      <c r="AF88" s="123">
        <f t="shared" si="12"/>
        <v>5693</v>
      </c>
    </row>
    <row r="89" spans="1:32" ht="230.25" hidden="1" outlineLevel="3" thickBot="1" x14ac:dyDescent="0.25">
      <c r="A89" s="251" t="s">
        <v>4491</v>
      </c>
      <c r="B89" s="596" t="s">
        <v>2420</v>
      </c>
      <c r="C89" s="637" t="s">
        <v>2359</v>
      </c>
      <c r="D89" s="626" t="s">
        <v>4225</v>
      </c>
      <c r="E89" s="206" t="s">
        <v>1050</v>
      </c>
      <c r="F89" s="206" t="s">
        <v>2423</v>
      </c>
      <c r="G89" s="143" t="s">
        <v>1254</v>
      </c>
      <c r="H89" s="526" t="s">
        <v>1227</v>
      </c>
      <c r="I89" s="145" t="s">
        <v>768</v>
      </c>
      <c r="J89" s="130">
        <v>2</v>
      </c>
      <c r="K89" s="134" t="s">
        <v>446</v>
      </c>
      <c r="L89" s="125" t="s">
        <v>1250</v>
      </c>
      <c r="M89" s="148">
        <v>1</v>
      </c>
      <c r="N89" s="132">
        <f t="shared" si="17"/>
        <v>2</v>
      </c>
      <c r="O89" s="551" t="s">
        <v>6563</v>
      </c>
      <c r="P89" s="158" t="s">
        <v>103</v>
      </c>
      <c r="Q89" s="338">
        <v>5</v>
      </c>
      <c r="R89" s="149">
        <f>J89*M89*Q89</f>
        <v>10</v>
      </c>
      <c r="S89" s="159"/>
      <c r="T89" s="494"/>
      <c r="U89" s="451"/>
      <c r="V89" s="451"/>
      <c r="W89" s="209"/>
      <c r="X89" s="209"/>
      <c r="Y89" s="211"/>
      <c r="Z89" s="209"/>
      <c r="AA89" s="209"/>
      <c r="AB89" s="160"/>
      <c r="AC89" s="155"/>
      <c r="AD89" s="119"/>
      <c r="AE89" s="78"/>
      <c r="AF89" s="123">
        <f t="shared" si="12"/>
        <v>12442</v>
      </c>
    </row>
    <row r="90" spans="1:32" ht="230.25" hidden="1" outlineLevel="3" thickBot="1" x14ac:dyDescent="0.25">
      <c r="A90" s="251" t="s">
        <v>4492</v>
      </c>
      <c r="B90" s="597"/>
      <c r="C90" s="637"/>
      <c r="D90" s="626"/>
      <c r="E90" s="206" t="s">
        <v>799</v>
      </c>
      <c r="F90" s="206" t="s">
        <v>5704</v>
      </c>
      <c r="G90" s="143" t="s">
        <v>1254</v>
      </c>
      <c r="H90" s="526" t="s">
        <v>1227</v>
      </c>
      <c r="I90" s="145" t="s">
        <v>768</v>
      </c>
      <c r="J90" s="130">
        <v>2</v>
      </c>
      <c r="K90" s="134" t="s">
        <v>446</v>
      </c>
      <c r="L90" s="125" t="s">
        <v>1250</v>
      </c>
      <c r="M90" s="148">
        <v>1</v>
      </c>
      <c r="N90" s="132">
        <f t="shared" si="17"/>
        <v>2</v>
      </c>
      <c r="O90" s="551" t="s">
        <v>6563</v>
      </c>
      <c r="P90" s="158" t="s">
        <v>103</v>
      </c>
      <c r="Q90" s="338">
        <v>5</v>
      </c>
      <c r="R90" s="149">
        <f>J90*M90*Q90</f>
        <v>10</v>
      </c>
      <c r="S90" s="159"/>
      <c r="T90" s="494"/>
      <c r="U90" s="451"/>
      <c r="V90" s="451"/>
      <c r="W90" s="209"/>
      <c r="X90" s="209"/>
      <c r="Y90" s="211"/>
      <c r="Z90" s="209"/>
      <c r="AA90" s="209"/>
      <c r="AB90" s="160"/>
      <c r="AC90" s="155"/>
      <c r="AD90" s="119"/>
      <c r="AE90" s="78"/>
      <c r="AF90" s="123">
        <f t="shared" si="12"/>
        <v>12443</v>
      </c>
    </row>
    <row r="91" spans="1:32" ht="230.25" hidden="1" outlineLevel="3" thickBot="1" x14ac:dyDescent="0.25">
      <c r="A91" s="251" t="s">
        <v>4493</v>
      </c>
      <c r="B91" s="596" t="s">
        <v>2421</v>
      </c>
      <c r="C91" s="623" t="s">
        <v>2360</v>
      </c>
      <c r="D91" s="603" t="s">
        <v>2422</v>
      </c>
      <c r="E91" s="206" t="s">
        <v>1050</v>
      </c>
      <c r="F91" s="206" t="s">
        <v>5802</v>
      </c>
      <c r="G91" s="143" t="s">
        <v>1254</v>
      </c>
      <c r="H91" s="526" t="s">
        <v>1227</v>
      </c>
      <c r="I91" s="145" t="s">
        <v>768</v>
      </c>
      <c r="J91" s="130">
        <v>2</v>
      </c>
      <c r="K91" s="134" t="s">
        <v>446</v>
      </c>
      <c r="L91" s="125" t="s">
        <v>1250</v>
      </c>
      <c r="M91" s="148">
        <v>1</v>
      </c>
      <c r="N91" s="132">
        <f t="shared" si="17"/>
        <v>2</v>
      </c>
      <c r="O91" s="551" t="s">
        <v>6563</v>
      </c>
      <c r="P91" s="158" t="s">
        <v>103</v>
      </c>
      <c r="Q91" s="338">
        <v>5</v>
      </c>
      <c r="R91" s="149">
        <f>J91*M91*Q91</f>
        <v>10</v>
      </c>
      <c r="S91" s="159"/>
      <c r="T91" s="494"/>
      <c r="U91" s="451"/>
      <c r="V91" s="451"/>
      <c r="W91" s="209"/>
      <c r="X91" s="209"/>
      <c r="Y91" s="211"/>
      <c r="Z91" s="209"/>
      <c r="AA91" s="209"/>
      <c r="AB91" s="160"/>
      <c r="AC91" s="155"/>
      <c r="AD91" s="119"/>
      <c r="AE91" s="78"/>
      <c r="AF91" s="123">
        <f t="shared" si="12"/>
        <v>12444</v>
      </c>
    </row>
    <row r="92" spans="1:32" ht="230.25" hidden="1" outlineLevel="3" thickBot="1" x14ac:dyDescent="0.25">
      <c r="A92" s="251" t="s">
        <v>4494</v>
      </c>
      <c r="B92" s="597"/>
      <c r="C92" s="599"/>
      <c r="D92" s="605"/>
      <c r="E92" s="206" t="s">
        <v>799</v>
      </c>
      <c r="F92" s="206" t="s">
        <v>2424</v>
      </c>
      <c r="G92" s="143" t="s">
        <v>1254</v>
      </c>
      <c r="H92" s="526" t="s">
        <v>1227</v>
      </c>
      <c r="I92" s="145" t="s">
        <v>768</v>
      </c>
      <c r="J92" s="130">
        <v>2</v>
      </c>
      <c r="K92" s="134" t="s">
        <v>446</v>
      </c>
      <c r="L92" s="125" t="s">
        <v>1250</v>
      </c>
      <c r="M92" s="331">
        <v>1</v>
      </c>
      <c r="N92" s="132">
        <f t="shared" si="17"/>
        <v>2</v>
      </c>
      <c r="O92" s="551" t="s">
        <v>6563</v>
      </c>
      <c r="P92" s="158" t="s">
        <v>103</v>
      </c>
      <c r="Q92" s="338">
        <v>5</v>
      </c>
      <c r="R92" s="149">
        <f>J92*M92*Q92</f>
        <v>10</v>
      </c>
      <c r="S92" s="159"/>
      <c r="T92" s="494"/>
      <c r="U92" s="451"/>
      <c r="V92" s="451"/>
      <c r="W92" s="209"/>
      <c r="X92" s="209"/>
      <c r="Y92" s="211"/>
      <c r="Z92" s="209"/>
      <c r="AA92" s="209"/>
      <c r="AB92" s="160"/>
      <c r="AC92" s="155"/>
      <c r="AD92" s="119"/>
      <c r="AE92" s="78"/>
      <c r="AF92" s="123">
        <f t="shared" si="12"/>
        <v>12445</v>
      </c>
    </row>
    <row r="93" spans="1:32" ht="230.25" hidden="1" outlineLevel="3" thickBot="1" x14ac:dyDescent="0.25">
      <c r="A93" s="144" t="s">
        <v>829</v>
      </c>
      <c r="B93" s="647" t="s">
        <v>702</v>
      </c>
      <c r="C93" s="601" t="s">
        <v>2361</v>
      </c>
      <c r="D93" s="638" t="s">
        <v>688</v>
      </c>
      <c r="E93" s="206" t="s">
        <v>450</v>
      </c>
      <c r="F93" s="206" t="s">
        <v>703</v>
      </c>
      <c r="G93" s="205" t="s">
        <v>1254</v>
      </c>
      <c r="H93" s="526" t="s">
        <v>1227</v>
      </c>
      <c r="I93" s="145" t="s">
        <v>768</v>
      </c>
      <c r="J93" s="130">
        <v>2</v>
      </c>
      <c r="K93" s="134" t="s">
        <v>451</v>
      </c>
      <c r="L93" s="125" t="s">
        <v>1250</v>
      </c>
      <c r="M93" s="148">
        <v>1</v>
      </c>
      <c r="N93" s="132">
        <f t="shared" si="17"/>
        <v>2</v>
      </c>
      <c r="O93" s="551" t="s">
        <v>6563</v>
      </c>
      <c r="P93" s="158" t="s">
        <v>103</v>
      </c>
      <c r="Q93" s="338">
        <v>5</v>
      </c>
      <c r="R93" s="149">
        <f>J93*M93*Q93</f>
        <v>10</v>
      </c>
      <c r="S93" s="159"/>
      <c r="T93" s="494"/>
      <c r="U93" s="451"/>
      <c r="V93" s="451" t="s">
        <v>1255</v>
      </c>
      <c r="W93" s="209"/>
      <c r="X93" s="209"/>
      <c r="Y93" s="211"/>
      <c r="Z93" s="209"/>
      <c r="AA93" s="209"/>
      <c r="AB93" s="160"/>
      <c r="AC93" s="155"/>
      <c r="AD93" s="119"/>
      <c r="AE93" s="78"/>
      <c r="AF93" s="123">
        <f t="shared" si="12"/>
        <v>5694</v>
      </c>
    </row>
    <row r="94" spans="1:32" ht="230.25" hidden="1" outlineLevel="3" thickBot="1" x14ac:dyDescent="0.25">
      <c r="A94" s="144" t="s">
        <v>830</v>
      </c>
      <c r="B94" s="649"/>
      <c r="C94" s="601"/>
      <c r="D94" s="638"/>
      <c r="E94" s="206" t="s">
        <v>452</v>
      </c>
      <c r="F94" s="206" t="s">
        <v>1253</v>
      </c>
      <c r="G94" s="205" t="s">
        <v>1254</v>
      </c>
      <c r="H94" s="526" t="s">
        <v>1227</v>
      </c>
      <c r="I94" s="145" t="s">
        <v>768</v>
      </c>
      <c r="J94" s="130">
        <v>2</v>
      </c>
      <c r="K94" s="134" t="s">
        <v>453</v>
      </c>
      <c r="L94" s="125" t="s">
        <v>1250</v>
      </c>
      <c r="M94" s="131">
        <v>1</v>
      </c>
      <c r="N94" s="132">
        <f t="shared" si="14"/>
        <v>2</v>
      </c>
      <c r="O94" s="551" t="s">
        <v>6563</v>
      </c>
      <c r="P94" s="158" t="s">
        <v>103</v>
      </c>
      <c r="Q94" s="338">
        <v>5</v>
      </c>
      <c r="R94" s="149">
        <f t="shared" si="15"/>
        <v>10</v>
      </c>
      <c r="S94" s="159"/>
      <c r="T94" s="494"/>
      <c r="U94" s="451"/>
      <c r="V94" s="451" t="s">
        <v>1255</v>
      </c>
      <c r="W94" s="209"/>
      <c r="X94" s="209"/>
      <c r="Y94" s="211"/>
      <c r="Z94" s="209"/>
      <c r="AA94" s="209"/>
      <c r="AB94" s="160"/>
      <c r="AC94" s="155"/>
      <c r="AD94" s="119"/>
      <c r="AE94" s="78"/>
      <c r="AF94" s="123">
        <f t="shared" si="12"/>
        <v>5695</v>
      </c>
    </row>
    <row r="95" spans="1:32" ht="230.25" hidden="1" outlineLevel="3" thickBot="1" x14ac:dyDescent="0.25">
      <c r="A95" s="144" t="s">
        <v>831</v>
      </c>
      <c r="B95" s="647" t="s">
        <v>2502</v>
      </c>
      <c r="C95" s="623" t="s">
        <v>2050</v>
      </c>
      <c r="D95" s="603" t="s">
        <v>704</v>
      </c>
      <c r="E95" s="206" t="s">
        <v>445</v>
      </c>
      <c r="F95" s="206" t="s">
        <v>1257</v>
      </c>
      <c r="G95" s="205" t="s">
        <v>4218</v>
      </c>
      <c r="H95" s="525" t="s">
        <v>1803</v>
      </c>
      <c r="I95" s="145" t="s">
        <v>3018</v>
      </c>
      <c r="J95" s="130">
        <v>3</v>
      </c>
      <c r="K95" s="134" t="s">
        <v>222</v>
      </c>
      <c r="L95" s="125" t="s">
        <v>203</v>
      </c>
      <c r="M95" s="148">
        <v>2</v>
      </c>
      <c r="N95" s="132">
        <v>6</v>
      </c>
      <c r="O95" s="551" t="s">
        <v>6563</v>
      </c>
      <c r="P95" s="158" t="s">
        <v>6348</v>
      </c>
      <c r="Q95" s="338">
        <v>3</v>
      </c>
      <c r="R95" s="149">
        <f t="shared" si="15"/>
        <v>18</v>
      </c>
      <c r="S95" s="159"/>
      <c r="T95" s="494"/>
      <c r="U95" s="451"/>
      <c r="V95" s="451"/>
      <c r="W95" s="209"/>
      <c r="X95" s="209"/>
      <c r="Y95" s="211"/>
      <c r="Z95" s="209"/>
      <c r="AA95" s="209"/>
      <c r="AB95" s="160"/>
      <c r="AC95" s="155"/>
      <c r="AD95" s="119"/>
      <c r="AE95" s="78"/>
      <c r="AF95" s="123">
        <f t="shared" si="12"/>
        <v>5696</v>
      </c>
    </row>
    <row r="96" spans="1:32" ht="230.25" hidden="1" outlineLevel="3" thickBot="1" x14ac:dyDescent="0.25">
      <c r="A96" s="144" t="s">
        <v>832</v>
      </c>
      <c r="B96" s="649"/>
      <c r="C96" s="599"/>
      <c r="D96" s="605"/>
      <c r="E96" s="206" t="s">
        <v>447</v>
      </c>
      <c r="F96" s="206" t="s">
        <v>1257</v>
      </c>
      <c r="G96" s="205" t="s">
        <v>4218</v>
      </c>
      <c r="H96" s="525" t="s">
        <v>1803</v>
      </c>
      <c r="I96" s="145" t="s">
        <v>3018</v>
      </c>
      <c r="J96" s="130">
        <v>3</v>
      </c>
      <c r="K96" s="134" t="s">
        <v>222</v>
      </c>
      <c r="L96" s="125" t="s">
        <v>203</v>
      </c>
      <c r="M96" s="331">
        <v>2</v>
      </c>
      <c r="N96" s="132">
        <v>6</v>
      </c>
      <c r="O96" s="551" t="s">
        <v>6563</v>
      </c>
      <c r="P96" s="158" t="s">
        <v>6348</v>
      </c>
      <c r="Q96" s="338">
        <v>3</v>
      </c>
      <c r="R96" s="149">
        <f t="shared" si="15"/>
        <v>18</v>
      </c>
      <c r="S96" s="159"/>
      <c r="T96" s="494"/>
      <c r="U96" s="451"/>
      <c r="V96" s="451"/>
      <c r="W96" s="209"/>
      <c r="X96" s="209"/>
      <c r="Y96" s="211"/>
      <c r="Z96" s="209"/>
      <c r="AA96" s="209"/>
      <c r="AB96" s="160"/>
      <c r="AC96" s="155"/>
      <c r="AD96" s="119"/>
      <c r="AE96" s="78"/>
      <c r="AF96" s="123">
        <f t="shared" si="12"/>
        <v>5697</v>
      </c>
    </row>
    <row r="97" spans="1:32" ht="230.25" hidden="1" outlineLevel="3" thickBot="1" x14ac:dyDescent="0.25">
      <c r="A97" s="144" t="s">
        <v>833</v>
      </c>
      <c r="B97" s="647" t="s">
        <v>705</v>
      </c>
      <c r="C97" s="598" t="s">
        <v>2077</v>
      </c>
      <c r="D97" s="604" t="s">
        <v>1570</v>
      </c>
      <c r="E97" s="206" t="s">
        <v>450</v>
      </c>
      <c r="F97" s="206" t="s">
        <v>1571</v>
      </c>
      <c r="G97" s="205" t="s">
        <v>4218</v>
      </c>
      <c r="H97" s="525" t="s">
        <v>1803</v>
      </c>
      <c r="I97" s="145" t="s">
        <v>3018</v>
      </c>
      <c r="J97" s="130">
        <v>3</v>
      </c>
      <c r="K97" s="134" t="s">
        <v>222</v>
      </c>
      <c r="L97" s="125" t="s">
        <v>203</v>
      </c>
      <c r="M97" s="148">
        <v>2</v>
      </c>
      <c r="N97" s="132">
        <v>6</v>
      </c>
      <c r="O97" s="551" t="s">
        <v>6563</v>
      </c>
      <c r="P97" s="158" t="s">
        <v>6348</v>
      </c>
      <c r="Q97" s="338">
        <v>3</v>
      </c>
      <c r="R97" s="149">
        <f t="shared" si="15"/>
        <v>18</v>
      </c>
      <c r="S97" s="159"/>
      <c r="T97" s="494"/>
      <c r="U97" s="451"/>
      <c r="V97" s="451"/>
      <c r="W97" s="209"/>
      <c r="X97" s="209"/>
      <c r="Y97" s="211"/>
      <c r="Z97" s="209"/>
      <c r="AA97" s="209"/>
      <c r="AB97" s="160"/>
      <c r="AC97" s="155"/>
      <c r="AD97" s="119"/>
      <c r="AE97" s="78"/>
      <c r="AF97" s="123">
        <f t="shared" si="12"/>
        <v>5698</v>
      </c>
    </row>
    <row r="98" spans="1:32" ht="230.25" hidden="1" outlineLevel="3" thickBot="1" x14ac:dyDescent="0.25">
      <c r="A98" s="144" t="s">
        <v>834</v>
      </c>
      <c r="B98" s="649"/>
      <c r="C98" s="599"/>
      <c r="D98" s="605"/>
      <c r="E98" s="206" t="s">
        <v>452</v>
      </c>
      <c r="F98" s="206" t="s">
        <v>1258</v>
      </c>
      <c r="G98" s="205" t="s">
        <v>4218</v>
      </c>
      <c r="H98" s="525" t="s">
        <v>1803</v>
      </c>
      <c r="I98" s="145" t="s">
        <v>3018</v>
      </c>
      <c r="J98" s="130">
        <v>3</v>
      </c>
      <c r="K98" s="134" t="s">
        <v>222</v>
      </c>
      <c r="L98" s="125" t="s">
        <v>203</v>
      </c>
      <c r="M98" s="194">
        <v>2</v>
      </c>
      <c r="N98" s="132">
        <v>6</v>
      </c>
      <c r="O98" s="551" t="s">
        <v>6563</v>
      </c>
      <c r="P98" s="158" t="s">
        <v>6348</v>
      </c>
      <c r="Q98" s="338">
        <v>3</v>
      </c>
      <c r="R98" s="149">
        <f t="shared" si="15"/>
        <v>18</v>
      </c>
      <c r="S98" s="159"/>
      <c r="T98" s="494"/>
      <c r="U98" s="451"/>
      <c r="V98" s="451"/>
      <c r="W98" s="209"/>
      <c r="X98" s="209"/>
      <c r="Y98" s="211"/>
      <c r="Z98" s="209"/>
      <c r="AA98" s="209"/>
      <c r="AB98" s="160"/>
      <c r="AC98" s="155"/>
      <c r="AD98" s="119"/>
      <c r="AE98" s="78"/>
      <c r="AF98" s="123">
        <f t="shared" si="12"/>
        <v>5699</v>
      </c>
    </row>
    <row r="99" spans="1:32" ht="230.25" hidden="1" outlineLevel="3" thickBot="1" x14ac:dyDescent="0.25">
      <c r="A99" s="251" t="s">
        <v>4495</v>
      </c>
      <c r="B99" s="596" t="s">
        <v>2425</v>
      </c>
      <c r="C99" s="635" t="s">
        <v>2362</v>
      </c>
      <c r="D99" s="627" t="s">
        <v>5705</v>
      </c>
      <c r="E99" s="209" t="s">
        <v>450</v>
      </c>
      <c r="F99" s="209" t="s">
        <v>5706</v>
      </c>
      <c r="G99" s="143" t="s">
        <v>1254</v>
      </c>
      <c r="H99" s="526" t="s">
        <v>1227</v>
      </c>
      <c r="I99" s="215" t="s">
        <v>768</v>
      </c>
      <c r="J99" s="255">
        <v>1</v>
      </c>
      <c r="K99" s="178" t="s">
        <v>446</v>
      </c>
      <c r="L99" s="256" t="s">
        <v>449</v>
      </c>
      <c r="M99" s="166">
        <v>1</v>
      </c>
      <c r="N99" s="132">
        <f>J99*M99</f>
        <v>1</v>
      </c>
      <c r="O99" s="551" t="s">
        <v>6563</v>
      </c>
      <c r="P99" s="152" t="s">
        <v>6348</v>
      </c>
      <c r="Q99" s="338">
        <v>3</v>
      </c>
      <c r="R99" s="149">
        <f t="shared" si="15"/>
        <v>3</v>
      </c>
      <c r="S99" s="159"/>
      <c r="T99" s="494"/>
      <c r="U99" s="451"/>
      <c r="V99" s="451"/>
      <c r="W99" s="209"/>
      <c r="X99" s="209"/>
      <c r="Y99" s="211"/>
      <c r="Z99" s="209"/>
      <c r="AA99" s="209"/>
      <c r="AB99" s="160"/>
      <c r="AC99" s="155"/>
      <c r="AD99" s="119"/>
      <c r="AE99" s="78"/>
      <c r="AF99" s="123">
        <f t="shared" ref="AF99:AF130" si="18">VALUE(RIGHT((IF(A99="",0,A99)),5))</f>
        <v>12446</v>
      </c>
    </row>
    <row r="100" spans="1:32" ht="230.25" hidden="1" outlineLevel="3" thickBot="1" x14ac:dyDescent="0.25">
      <c r="A100" s="251" t="s">
        <v>4496</v>
      </c>
      <c r="B100" s="597"/>
      <c r="C100" s="635"/>
      <c r="D100" s="627"/>
      <c r="E100" s="209" t="s">
        <v>452</v>
      </c>
      <c r="F100" s="209" t="s">
        <v>5707</v>
      </c>
      <c r="G100" s="143" t="s">
        <v>4218</v>
      </c>
      <c r="H100" s="526" t="s">
        <v>1803</v>
      </c>
      <c r="I100" s="215" t="s">
        <v>3018</v>
      </c>
      <c r="J100" s="255">
        <v>3</v>
      </c>
      <c r="K100" s="178" t="s">
        <v>222</v>
      </c>
      <c r="L100" s="256" t="s">
        <v>203</v>
      </c>
      <c r="M100" s="253">
        <v>1</v>
      </c>
      <c r="N100" s="283">
        <f t="shared" si="14"/>
        <v>3</v>
      </c>
      <c r="O100" s="551" t="s">
        <v>6563</v>
      </c>
      <c r="P100" s="152" t="s">
        <v>6348</v>
      </c>
      <c r="Q100" s="338">
        <v>2</v>
      </c>
      <c r="R100" s="149">
        <f t="shared" si="15"/>
        <v>6</v>
      </c>
      <c r="S100" s="159"/>
      <c r="T100" s="494"/>
      <c r="U100" s="451"/>
      <c r="V100" s="451"/>
      <c r="W100" s="209"/>
      <c r="X100" s="209"/>
      <c r="Y100" s="211"/>
      <c r="Z100" s="209"/>
      <c r="AA100" s="209"/>
      <c r="AB100" s="160"/>
      <c r="AC100" s="155"/>
      <c r="AD100" s="119"/>
      <c r="AE100" s="78"/>
      <c r="AF100" s="123">
        <f t="shared" si="18"/>
        <v>12447</v>
      </c>
    </row>
    <row r="101" spans="1:32" ht="230.25" hidden="1" outlineLevel="3" thickBot="1" x14ac:dyDescent="0.25">
      <c r="A101" s="144" t="s">
        <v>835</v>
      </c>
      <c r="B101" s="664" t="s">
        <v>2503</v>
      </c>
      <c r="C101" s="637" t="s">
        <v>2078</v>
      </c>
      <c r="D101" s="626" t="s">
        <v>1573</v>
      </c>
      <c r="E101" s="206" t="s">
        <v>445</v>
      </c>
      <c r="F101" s="206" t="s">
        <v>1259</v>
      </c>
      <c r="G101" s="205" t="s">
        <v>4218</v>
      </c>
      <c r="H101" s="525" t="s">
        <v>1803</v>
      </c>
      <c r="I101" s="145" t="s">
        <v>3018</v>
      </c>
      <c r="J101" s="130">
        <v>3</v>
      </c>
      <c r="K101" s="134" t="s">
        <v>222</v>
      </c>
      <c r="L101" s="125" t="s">
        <v>203</v>
      </c>
      <c r="M101" s="148">
        <v>2</v>
      </c>
      <c r="N101" s="132">
        <v>6</v>
      </c>
      <c r="O101" s="551" t="s">
        <v>6563</v>
      </c>
      <c r="P101" s="158" t="s">
        <v>6348</v>
      </c>
      <c r="Q101" s="338">
        <v>3</v>
      </c>
      <c r="R101" s="149">
        <f t="shared" ref="R101:R103" si="19">J101*M101*Q101</f>
        <v>18</v>
      </c>
      <c r="S101" s="159"/>
      <c r="T101" s="494"/>
      <c r="U101" s="451"/>
      <c r="V101" s="451"/>
      <c r="W101" s="209"/>
      <c r="X101" s="209"/>
      <c r="Y101" s="211"/>
      <c r="Z101" s="209"/>
      <c r="AA101" s="209"/>
      <c r="AB101" s="160"/>
      <c r="AC101" s="155"/>
      <c r="AD101" s="119"/>
      <c r="AE101" s="78"/>
      <c r="AF101" s="123">
        <f t="shared" si="18"/>
        <v>5704</v>
      </c>
    </row>
    <row r="102" spans="1:32" ht="230.25" hidden="1" outlineLevel="3" thickBot="1" x14ac:dyDescent="0.25">
      <c r="A102" s="144" t="s">
        <v>836</v>
      </c>
      <c r="B102" s="665"/>
      <c r="C102" s="637"/>
      <c r="D102" s="626"/>
      <c r="E102" s="206" t="s">
        <v>447</v>
      </c>
      <c r="F102" s="209" t="s">
        <v>1583</v>
      </c>
      <c r="G102" s="143" t="s">
        <v>1042</v>
      </c>
      <c r="H102" s="526" t="s">
        <v>1227</v>
      </c>
      <c r="I102" s="145" t="s">
        <v>768</v>
      </c>
      <c r="J102" s="130">
        <v>2</v>
      </c>
      <c r="K102" s="134" t="s">
        <v>448</v>
      </c>
      <c r="L102" s="125" t="s">
        <v>449</v>
      </c>
      <c r="M102" s="148">
        <v>1</v>
      </c>
      <c r="N102" s="132">
        <f t="shared" si="14"/>
        <v>2</v>
      </c>
      <c r="O102" s="551" t="s">
        <v>6563</v>
      </c>
      <c r="P102" s="158" t="s">
        <v>103</v>
      </c>
      <c r="Q102" s="338">
        <v>5</v>
      </c>
      <c r="R102" s="149">
        <f t="shared" si="19"/>
        <v>10</v>
      </c>
      <c r="S102" s="159"/>
      <c r="T102" s="494"/>
      <c r="U102" s="451"/>
      <c r="V102" s="451"/>
      <c r="W102" s="209"/>
      <c r="X102" s="209"/>
      <c r="Y102" s="211"/>
      <c r="Z102" s="209"/>
      <c r="AA102" s="209"/>
      <c r="AB102" s="160"/>
      <c r="AC102" s="155"/>
      <c r="AD102" s="119"/>
      <c r="AE102" s="78"/>
      <c r="AF102" s="123">
        <f t="shared" si="18"/>
        <v>5705</v>
      </c>
    </row>
    <row r="103" spans="1:32" ht="230.25" hidden="1" outlineLevel="3" thickBot="1" x14ac:dyDescent="0.25">
      <c r="A103" s="144" t="s">
        <v>837</v>
      </c>
      <c r="B103" s="664" t="s">
        <v>2504</v>
      </c>
      <c r="C103" s="637" t="s">
        <v>2079</v>
      </c>
      <c r="D103" s="626" t="s">
        <v>733</v>
      </c>
      <c r="E103" s="206" t="s">
        <v>445</v>
      </c>
      <c r="F103" s="206" t="s">
        <v>1259</v>
      </c>
      <c r="G103" s="205" t="s">
        <v>4218</v>
      </c>
      <c r="H103" s="525" t="s">
        <v>1803</v>
      </c>
      <c r="I103" s="145" t="s">
        <v>3018</v>
      </c>
      <c r="J103" s="130">
        <v>3</v>
      </c>
      <c r="K103" s="134" t="s">
        <v>222</v>
      </c>
      <c r="L103" s="125" t="s">
        <v>203</v>
      </c>
      <c r="M103" s="148">
        <v>2</v>
      </c>
      <c r="N103" s="132">
        <v>6</v>
      </c>
      <c r="O103" s="551" t="s">
        <v>6563</v>
      </c>
      <c r="P103" s="158" t="s">
        <v>6348</v>
      </c>
      <c r="Q103" s="338">
        <v>3</v>
      </c>
      <c r="R103" s="149">
        <f t="shared" si="19"/>
        <v>18</v>
      </c>
      <c r="S103" s="159"/>
      <c r="T103" s="494"/>
      <c r="U103" s="451"/>
      <c r="V103" s="451"/>
      <c r="W103" s="209"/>
      <c r="X103" s="209"/>
      <c r="Y103" s="211"/>
      <c r="Z103" s="209"/>
      <c r="AA103" s="209"/>
      <c r="AB103" s="160"/>
      <c r="AC103" s="155"/>
      <c r="AD103" s="119"/>
      <c r="AE103" s="78"/>
      <c r="AF103" s="123">
        <f t="shared" si="18"/>
        <v>5706</v>
      </c>
    </row>
    <row r="104" spans="1:32" ht="230.25" hidden="1" outlineLevel="3" thickBot="1" x14ac:dyDescent="0.25">
      <c r="A104" s="144" t="s">
        <v>838</v>
      </c>
      <c r="B104" s="665"/>
      <c r="C104" s="637"/>
      <c r="D104" s="626"/>
      <c r="E104" s="206" t="s">
        <v>447</v>
      </c>
      <c r="F104" s="209" t="s">
        <v>1583</v>
      </c>
      <c r="G104" s="143" t="s">
        <v>1042</v>
      </c>
      <c r="H104" s="526" t="s">
        <v>1227</v>
      </c>
      <c r="I104" s="145" t="s">
        <v>768</v>
      </c>
      <c r="J104" s="130">
        <v>2</v>
      </c>
      <c r="K104" s="134" t="s">
        <v>448</v>
      </c>
      <c r="L104" s="125" t="s">
        <v>1250</v>
      </c>
      <c r="M104" s="148">
        <v>1</v>
      </c>
      <c r="N104" s="132">
        <f t="shared" si="14"/>
        <v>2</v>
      </c>
      <c r="O104" s="551" t="s">
        <v>6563</v>
      </c>
      <c r="P104" s="158" t="s">
        <v>103</v>
      </c>
      <c r="Q104" s="338">
        <v>5</v>
      </c>
      <c r="R104" s="149">
        <f t="shared" ref="R104:R112" si="20">J104*M104*Q104</f>
        <v>10</v>
      </c>
      <c r="S104" s="159"/>
      <c r="T104" s="494"/>
      <c r="U104" s="451"/>
      <c r="V104" s="451"/>
      <c r="W104" s="209"/>
      <c r="X104" s="209"/>
      <c r="Y104" s="211"/>
      <c r="Z104" s="209"/>
      <c r="AA104" s="209"/>
      <c r="AB104" s="160"/>
      <c r="AC104" s="155"/>
      <c r="AD104" s="119"/>
      <c r="AE104" s="78"/>
      <c r="AF104" s="123">
        <f t="shared" si="18"/>
        <v>5707</v>
      </c>
    </row>
    <row r="105" spans="1:32" ht="230.25" hidden="1" outlineLevel="3" thickBot="1" x14ac:dyDescent="0.25">
      <c r="A105" s="144" t="s">
        <v>839</v>
      </c>
      <c r="B105" s="664" t="s">
        <v>2505</v>
      </c>
      <c r="C105" s="637" t="s">
        <v>2080</v>
      </c>
      <c r="D105" s="626" t="s">
        <v>1584</v>
      </c>
      <c r="E105" s="206" t="s">
        <v>445</v>
      </c>
      <c r="F105" s="206" t="s">
        <v>1585</v>
      </c>
      <c r="G105" s="205" t="s">
        <v>1254</v>
      </c>
      <c r="H105" s="526" t="s">
        <v>1227</v>
      </c>
      <c r="I105" s="145" t="s">
        <v>768</v>
      </c>
      <c r="J105" s="130">
        <v>1</v>
      </c>
      <c r="K105" s="134" t="s">
        <v>446</v>
      </c>
      <c r="L105" s="125" t="s">
        <v>1260</v>
      </c>
      <c r="M105" s="148">
        <v>1</v>
      </c>
      <c r="N105" s="132">
        <f t="shared" si="14"/>
        <v>1</v>
      </c>
      <c r="O105" s="551" t="s">
        <v>6563</v>
      </c>
      <c r="P105" s="158" t="s">
        <v>103</v>
      </c>
      <c r="Q105" s="338">
        <v>5</v>
      </c>
      <c r="R105" s="149">
        <f t="shared" si="20"/>
        <v>5</v>
      </c>
      <c r="S105" s="159"/>
      <c r="T105" s="494"/>
      <c r="U105" s="451"/>
      <c r="V105" s="451"/>
      <c r="W105" s="209"/>
      <c r="X105" s="209"/>
      <c r="Y105" s="211"/>
      <c r="Z105" s="209"/>
      <c r="AA105" s="209"/>
      <c r="AB105" s="160"/>
      <c r="AC105" s="155"/>
      <c r="AD105" s="119"/>
      <c r="AE105" s="78"/>
      <c r="AF105" s="123">
        <f t="shared" si="18"/>
        <v>5710</v>
      </c>
    </row>
    <row r="106" spans="1:32" ht="230.25" hidden="1" outlineLevel="3" thickBot="1" x14ac:dyDescent="0.25">
      <c r="A106" s="144" t="s">
        <v>840</v>
      </c>
      <c r="B106" s="665"/>
      <c r="C106" s="637"/>
      <c r="D106" s="626"/>
      <c r="E106" s="206" t="s">
        <v>447</v>
      </c>
      <c r="F106" s="206" t="s">
        <v>1831</v>
      </c>
      <c r="G106" s="205" t="s">
        <v>4218</v>
      </c>
      <c r="H106" s="525" t="s">
        <v>1803</v>
      </c>
      <c r="I106" s="145" t="s">
        <v>3018</v>
      </c>
      <c r="J106" s="130">
        <v>3</v>
      </c>
      <c r="K106" s="134" t="s">
        <v>222</v>
      </c>
      <c r="L106" s="125" t="s">
        <v>203</v>
      </c>
      <c r="M106" s="148">
        <v>2</v>
      </c>
      <c r="N106" s="132">
        <f t="shared" si="14"/>
        <v>6</v>
      </c>
      <c r="O106" s="551" t="s">
        <v>6563</v>
      </c>
      <c r="P106" s="158" t="s">
        <v>6348</v>
      </c>
      <c r="Q106" s="338">
        <v>3</v>
      </c>
      <c r="R106" s="149">
        <f t="shared" si="20"/>
        <v>18</v>
      </c>
      <c r="S106" s="159"/>
      <c r="T106" s="494"/>
      <c r="U106" s="451"/>
      <c r="V106" s="451"/>
      <c r="W106" s="209"/>
      <c r="X106" s="209"/>
      <c r="Y106" s="211"/>
      <c r="Z106" s="209"/>
      <c r="AA106" s="209"/>
      <c r="AB106" s="160"/>
      <c r="AC106" s="155"/>
      <c r="AD106" s="119"/>
      <c r="AE106" s="78"/>
      <c r="AF106" s="123">
        <f t="shared" si="18"/>
        <v>5711</v>
      </c>
    </row>
    <row r="107" spans="1:32" ht="230.25" hidden="1" outlineLevel="3" thickBot="1" x14ac:dyDescent="0.25">
      <c r="A107" s="144" t="s">
        <v>841</v>
      </c>
      <c r="B107" s="664" t="s">
        <v>2506</v>
      </c>
      <c r="C107" s="637" t="s">
        <v>1978</v>
      </c>
      <c r="D107" s="626" t="s">
        <v>1586</v>
      </c>
      <c r="E107" s="206" t="s">
        <v>445</v>
      </c>
      <c r="F107" s="206" t="s">
        <v>1585</v>
      </c>
      <c r="G107" s="205" t="s">
        <v>1254</v>
      </c>
      <c r="H107" s="526" t="s">
        <v>1227</v>
      </c>
      <c r="I107" s="145" t="s">
        <v>768</v>
      </c>
      <c r="J107" s="130">
        <v>1</v>
      </c>
      <c r="K107" s="134" t="s">
        <v>446</v>
      </c>
      <c r="L107" s="125" t="s">
        <v>1260</v>
      </c>
      <c r="M107" s="148">
        <v>1</v>
      </c>
      <c r="N107" s="132">
        <f t="shared" si="14"/>
        <v>1</v>
      </c>
      <c r="O107" s="551" t="s">
        <v>6563</v>
      </c>
      <c r="P107" s="158" t="s">
        <v>103</v>
      </c>
      <c r="Q107" s="338">
        <v>5</v>
      </c>
      <c r="R107" s="149">
        <f t="shared" si="20"/>
        <v>5</v>
      </c>
      <c r="S107" s="159"/>
      <c r="T107" s="494"/>
      <c r="U107" s="451"/>
      <c r="V107" s="451"/>
      <c r="W107" s="209"/>
      <c r="X107" s="209"/>
      <c r="Y107" s="211"/>
      <c r="Z107" s="209"/>
      <c r="AA107" s="209"/>
      <c r="AB107" s="160"/>
      <c r="AC107" s="155"/>
      <c r="AD107" s="119"/>
      <c r="AE107" s="78"/>
      <c r="AF107" s="123">
        <f t="shared" si="18"/>
        <v>5712</v>
      </c>
    </row>
    <row r="108" spans="1:32" ht="230.25" hidden="1" outlineLevel="3" thickBot="1" x14ac:dyDescent="0.25">
      <c r="A108" s="144" t="s">
        <v>842</v>
      </c>
      <c r="B108" s="665"/>
      <c r="C108" s="637"/>
      <c r="D108" s="626"/>
      <c r="E108" s="206" t="s">
        <v>447</v>
      </c>
      <c r="F108" s="206" t="s">
        <v>1832</v>
      </c>
      <c r="G108" s="205" t="s">
        <v>4218</v>
      </c>
      <c r="H108" s="525" t="s">
        <v>1803</v>
      </c>
      <c r="I108" s="145" t="s">
        <v>3018</v>
      </c>
      <c r="J108" s="130">
        <v>3</v>
      </c>
      <c r="K108" s="134" t="s">
        <v>222</v>
      </c>
      <c r="L108" s="125" t="s">
        <v>203</v>
      </c>
      <c r="M108" s="148">
        <v>2</v>
      </c>
      <c r="N108" s="132">
        <f t="shared" si="14"/>
        <v>6</v>
      </c>
      <c r="O108" s="551" t="s">
        <v>6563</v>
      </c>
      <c r="P108" s="158" t="s">
        <v>6348</v>
      </c>
      <c r="Q108" s="338">
        <v>3</v>
      </c>
      <c r="R108" s="149">
        <f t="shared" si="20"/>
        <v>18</v>
      </c>
      <c r="S108" s="159"/>
      <c r="T108" s="494"/>
      <c r="U108" s="451"/>
      <c r="V108" s="451"/>
      <c r="W108" s="209"/>
      <c r="X108" s="209"/>
      <c r="Y108" s="211"/>
      <c r="Z108" s="209"/>
      <c r="AA108" s="209"/>
      <c r="AB108" s="160"/>
      <c r="AC108" s="155"/>
      <c r="AD108" s="119"/>
      <c r="AE108" s="78"/>
      <c r="AF108" s="123">
        <f t="shared" si="18"/>
        <v>5713</v>
      </c>
    </row>
    <row r="109" spans="1:32" ht="230.25" hidden="1" outlineLevel="3" thickBot="1" x14ac:dyDescent="0.25">
      <c r="A109" s="251" t="s">
        <v>843</v>
      </c>
      <c r="B109" s="664" t="s">
        <v>2507</v>
      </c>
      <c r="C109" s="637" t="s">
        <v>2081</v>
      </c>
      <c r="D109" s="626" t="s">
        <v>714</v>
      </c>
      <c r="E109" s="206" t="s">
        <v>445</v>
      </c>
      <c r="F109" s="206" t="s">
        <v>1574</v>
      </c>
      <c r="G109" s="205" t="s">
        <v>4218</v>
      </c>
      <c r="H109" s="525" t="s">
        <v>1803</v>
      </c>
      <c r="I109" s="145" t="s">
        <v>3018</v>
      </c>
      <c r="J109" s="130">
        <v>3</v>
      </c>
      <c r="K109" s="134" t="s">
        <v>222</v>
      </c>
      <c r="L109" s="125" t="s">
        <v>203</v>
      </c>
      <c r="M109" s="148">
        <v>2</v>
      </c>
      <c r="N109" s="132">
        <f t="shared" si="14"/>
        <v>6</v>
      </c>
      <c r="O109" s="551" t="s">
        <v>6563</v>
      </c>
      <c r="P109" s="158" t="s">
        <v>6348</v>
      </c>
      <c r="Q109" s="338">
        <v>3</v>
      </c>
      <c r="R109" s="149">
        <f t="shared" si="20"/>
        <v>18</v>
      </c>
      <c r="S109" s="159"/>
      <c r="T109" s="494"/>
      <c r="U109" s="451"/>
      <c r="V109" s="451"/>
      <c r="W109" s="209"/>
      <c r="X109" s="209"/>
      <c r="Y109" s="211"/>
      <c r="Z109" s="209"/>
      <c r="AA109" s="209"/>
      <c r="AB109" s="160"/>
      <c r="AC109" s="155"/>
      <c r="AD109" s="119"/>
      <c r="AE109" s="78"/>
      <c r="AF109" s="123">
        <f t="shared" si="18"/>
        <v>5714</v>
      </c>
    </row>
    <row r="110" spans="1:32" ht="230.25" hidden="1" outlineLevel="3" thickBot="1" x14ac:dyDescent="0.25">
      <c r="A110" s="251" t="s">
        <v>844</v>
      </c>
      <c r="B110" s="665"/>
      <c r="C110" s="637"/>
      <c r="D110" s="626"/>
      <c r="E110" s="206" t="s">
        <v>447</v>
      </c>
      <c r="F110" s="206" t="s">
        <v>1574</v>
      </c>
      <c r="G110" s="205" t="s">
        <v>4218</v>
      </c>
      <c r="H110" s="525" t="s">
        <v>1803</v>
      </c>
      <c r="I110" s="145" t="s">
        <v>3018</v>
      </c>
      <c r="J110" s="130">
        <v>3</v>
      </c>
      <c r="K110" s="134" t="s">
        <v>222</v>
      </c>
      <c r="L110" s="125" t="s">
        <v>203</v>
      </c>
      <c r="M110" s="331">
        <v>2</v>
      </c>
      <c r="N110" s="132">
        <f t="shared" si="14"/>
        <v>6</v>
      </c>
      <c r="O110" s="551" t="s">
        <v>6563</v>
      </c>
      <c r="P110" s="158" t="s">
        <v>6348</v>
      </c>
      <c r="Q110" s="338">
        <v>3</v>
      </c>
      <c r="R110" s="149">
        <f t="shared" si="20"/>
        <v>18</v>
      </c>
      <c r="S110" s="159"/>
      <c r="T110" s="494"/>
      <c r="U110" s="451"/>
      <c r="V110" s="451"/>
      <c r="W110" s="209"/>
      <c r="X110" s="209"/>
      <c r="Y110" s="211"/>
      <c r="Z110" s="209"/>
      <c r="AA110" s="209"/>
      <c r="AB110" s="160"/>
      <c r="AC110" s="155"/>
      <c r="AD110" s="119"/>
      <c r="AE110" s="78"/>
      <c r="AF110" s="123">
        <f t="shared" si="18"/>
        <v>5715</v>
      </c>
    </row>
    <row r="111" spans="1:32" ht="230.25" hidden="1" outlineLevel="3" thickBot="1" x14ac:dyDescent="0.25">
      <c r="A111" s="251" t="s">
        <v>845</v>
      </c>
      <c r="B111" s="647" t="s">
        <v>2508</v>
      </c>
      <c r="C111" s="598" t="s">
        <v>2082</v>
      </c>
      <c r="D111" s="604" t="s">
        <v>714</v>
      </c>
      <c r="E111" s="206" t="s">
        <v>450</v>
      </c>
      <c r="F111" s="206" t="s">
        <v>1574</v>
      </c>
      <c r="G111" s="205" t="s">
        <v>4218</v>
      </c>
      <c r="H111" s="525" t="s">
        <v>1803</v>
      </c>
      <c r="I111" s="145" t="s">
        <v>3018</v>
      </c>
      <c r="J111" s="130">
        <v>3</v>
      </c>
      <c r="K111" s="134" t="s">
        <v>222</v>
      </c>
      <c r="L111" s="125" t="s">
        <v>203</v>
      </c>
      <c r="M111" s="148">
        <v>2</v>
      </c>
      <c r="N111" s="132">
        <f t="shared" si="14"/>
        <v>6</v>
      </c>
      <c r="O111" s="551" t="s">
        <v>6563</v>
      </c>
      <c r="P111" s="158" t="s">
        <v>6348</v>
      </c>
      <c r="Q111" s="338">
        <v>3</v>
      </c>
      <c r="R111" s="149">
        <f t="shared" si="20"/>
        <v>18</v>
      </c>
      <c r="S111" s="159"/>
      <c r="T111" s="494"/>
      <c r="U111" s="451"/>
      <c r="V111" s="451"/>
      <c r="W111" s="209"/>
      <c r="X111" s="209"/>
      <c r="Y111" s="211"/>
      <c r="Z111" s="209"/>
      <c r="AA111" s="209"/>
      <c r="AB111" s="160"/>
      <c r="AC111" s="155"/>
      <c r="AD111" s="119"/>
      <c r="AE111" s="78"/>
      <c r="AF111" s="123">
        <f t="shared" si="18"/>
        <v>5716</v>
      </c>
    </row>
    <row r="112" spans="1:32" ht="230.25" hidden="1" outlineLevel="3" thickBot="1" x14ac:dyDescent="0.25">
      <c r="A112" s="251" t="s">
        <v>846</v>
      </c>
      <c r="B112" s="648"/>
      <c r="C112" s="598"/>
      <c r="D112" s="604"/>
      <c r="E112" s="206" t="s">
        <v>452</v>
      </c>
      <c r="F112" s="206" t="s">
        <v>1574</v>
      </c>
      <c r="G112" s="205" t="s">
        <v>4218</v>
      </c>
      <c r="H112" s="525" t="s">
        <v>1803</v>
      </c>
      <c r="I112" s="145" t="s">
        <v>3018</v>
      </c>
      <c r="J112" s="130">
        <v>3</v>
      </c>
      <c r="K112" s="134" t="s">
        <v>222</v>
      </c>
      <c r="L112" s="125" t="s">
        <v>203</v>
      </c>
      <c r="M112" s="131">
        <v>2</v>
      </c>
      <c r="N112" s="132">
        <f t="shared" si="14"/>
        <v>6</v>
      </c>
      <c r="O112" s="551" t="s">
        <v>6563</v>
      </c>
      <c r="P112" s="158" t="s">
        <v>6348</v>
      </c>
      <c r="Q112" s="338">
        <v>3</v>
      </c>
      <c r="R112" s="149">
        <f t="shared" si="20"/>
        <v>18</v>
      </c>
      <c r="S112" s="159"/>
      <c r="T112" s="494"/>
      <c r="U112" s="451"/>
      <c r="V112" s="451"/>
      <c r="W112" s="209"/>
      <c r="X112" s="209"/>
      <c r="Y112" s="211"/>
      <c r="Z112" s="209"/>
      <c r="AA112" s="209"/>
      <c r="AB112" s="160"/>
      <c r="AC112" s="155"/>
      <c r="AD112" s="119"/>
      <c r="AE112" s="78"/>
      <c r="AF112" s="123">
        <f t="shared" si="18"/>
        <v>5717</v>
      </c>
    </row>
    <row r="113" spans="1:32" ht="230.25" hidden="1" outlineLevel="3" thickBot="1" x14ac:dyDescent="0.25">
      <c r="A113" s="251" t="s">
        <v>489</v>
      </c>
      <c r="B113" s="647" t="s">
        <v>2509</v>
      </c>
      <c r="C113" s="623" t="s">
        <v>2085</v>
      </c>
      <c r="D113" s="603" t="s">
        <v>734</v>
      </c>
      <c r="E113" s="206" t="s">
        <v>181</v>
      </c>
      <c r="F113" s="206" t="s">
        <v>1058</v>
      </c>
      <c r="G113" s="205" t="s">
        <v>4218</v>
      </c>
      <c r="H113" s="525" t="s">
        <v>1803</v>
      </c>
      <c r="I113" s="145" t="s">
        <v>3018</v>
      </c>
      <c r="J113" s="130">
        <v>3</v>
      </c>
      <c r="K113" s="134" t="s">
        <v>222</v>
      </c>
      <c r="L113" s="125" t="s">
        <v>203</v>
      </c>
      <c r="M113" s="148">
        <v>2</v>
      </c>
      <c r="N113" s="132">
        <f t="shared" si="14"/>
        <v>6</v>
      </c>
      <c r="O113" s="551" t="s">
        <v>6563</v>
      </c>
      <c r="P113" s="158" t="s">
        <v>6348</v>
      </c>
      <c r="Q113" s="338">
        <v>3</v>
      </c>
      <c r="R113" s="149">
        <f>J113*M113*Q113</f>
        <v>18</v>
      </c>
      <c r="S113" s="159"/>
      <c r="T113" s="494"/>
      <c r="U113" s="451"/>
      <c r="V113" s="451"/>
      <c r="W113" s="209"/>
      <c r="X113" s="209"/>
      <c r="Y113" s="211"/>
      <c r="Z113" s="209"/>
      <c r="AA113" s="209"/>
      <c r="AB113" s="160"/>
      <c r="AC113" s="155"/>
      <c r="AD113" s="119"/>
      <c r="AE113" s="78"/>
      <c r="AF113" s="123">
        <f t="shared" si="18"/>
        <v>-1687</v>
      </c>
    </row>
    <row r="114" spans="1:32" ht="230.25" hidden="1" outlineLevel="3" thickBot="1" x14ac:dyDescent="0.25">
      <c r="A114" s="251" t="s">
        <v>490</v>
      </c>
      <c r="B114" s="649"/>
      <c r="C114" s="599"/>
      <c r="D114" s="605"/>
      <c r="E114" s="206" t="s">
        <v>266</v>
      </c>
      <c r="F114" s="206" t="s">
        <v>267</v>
      </c>
      <c r="G114" s="205" t="s">
        <v>4218</v>
      </c>
      <c r="H114" s="525" t="s">
        <v>1803</v>
      </c>
      <c r="I114" s="145" t="s">
        <v>3018</v>
      </c>
      <c r="J114" s="130">
        <v>3</v>
      </c>
      <c r="K114" s="134" t="s">
        <v>222</v>
      </c>
      <c r="L114" s="125" t="s">
        <v>203</v>
      </c>
      <c r="M114" s="148">
        <v>2</v>
      </c>
      <c r="N114" s="132">
        <f t="shared" si="14"/>
        <v>6</v>
      </c>
      <c r="O114" s="551" t="s">
        <v>6563</v>
      </c>
      <c r="P114" s="158" t="s">
        <v>6348</v>
      </c>
      <c r="Q114" s="338">
        <v>3</v>
      </c>
      <c r="R114" s="149">
        <f>J114*M114*Q114</f>
        <v>18</v>
      </c>
      <c r="S114" s="159"/>
      <c r="T114" s="494"/>
      <c r="U114" s="451"/>
      <c r="V114" s="451"/>
      <c r="W114" s="209"/>
      <c r="X114" s="209"/>
      <c r="Y114" s="211"/>
      <c r="Z114" s="209"/>
      <c r="AA114" s="209"/>
      <c r="AB114" s="160"/>
      <c r="AC114" s="155"/>
      <c r="AD114" s="119"/>
      <c r="AE114" s="78"/>
      <c r="AF114" s="123">
        <f t="shared" si="18"/>
        <v>-1688</v>
      </c>
    </row>
    <row r="115" spans="1:32" ht="230.25" hidden="1" outlineLevel="3" thickBot="1" x14ac:dyDescent="0.25">
      <c r="A115" s="144" t="s">
        <v>491</v>
      </c>
      <c r="B115" s="647" t="s">
        <v>2510</v>
      </c>
      <c r="C115" s="598" t="s">
        <v>2086</v>
      </c>
      <c r="D115" s="604" t="s">
        <v>744</v>
      </c>
      <c r="E115" s="206" t="s">
        <v>163</v>
      </c>
      <c r="F115" s="206" t="s">
        <v>268</v>
      </c>
      <c r="G115" s="205" t="s">
        <v>1247</v>
      </c>
      <c r="H115" s="525" t="s">
        <v>1803</v>
      </c>
      <c r="I115" s="145" t="s">
        <v>1178</v>
      </c>
      <c r="J115" s="130">
        <v>3</v>
      </c>
      <c r="K115" s="134" t="s">
        <v>230</v>
      </c>
      <c r="L115" s="125" t="s">
        <v>269</v>
      </c>
      <c r="M115" s="148">
        <v>1</v>
      </c>
      <c r="N115" s="132">
        <f t="shared" si="14"/>
        <v>3</v>
      </c>
      <c r="O115" s="551" t="s">
        <v>6563</v>
      </c>
      <c r="P115" s="158" t="s">
        <v>6348</v>
      </c>
      <c r="Q115" s="338">
        <v>3</v>
      </c>
      <c r="R115" s="149">
        <v>12</v>
      </c>
      <c r="S115" s="159"/>
      <c r="T115" s="494"/>
      <c r="U115" s="451"/>
      <c r="V115" s="451"/>
      <c r="W115" s="209"/>
      <c r="X115" s="209"/>
      <c r="Y115" s="211"/>
      <c r="Z115" s="209"/>
      <c r="AA115" s="209"/>
      <c r="AB115" s="160"/>
      <c r="AC115" s="155"/>
      <c r="AD115" s="119"/>
      <c r="AE115" s="78"/>
      <c r="AF115" s="123">
        <f t="shared" si="18"/>
        <v>-1690</v>
      </c>
    </row>
    <row r="116" spans="1:32" ht="230.25" hidden="1" outlineLevel="3" thickBot="1" x14ac:dyDescent="0.25">
      <c r="A116" s="251" t="s">
        <v>492</v>
      </c>
      <c r="B116" s="649"/>
      <c r="C116" s="598"/>
      <c r="D116" s="604"/>
      <c r="E116" s="206" t="s">
        <v>160</v>
      </c>
      <c r="F116" s="206" t="s">
        <v>268</v>
      </c>
      <c r="G116" s="205" t="s">
        <v>4218</v>
      </c>
      <c r="H116" s="525" t="s">
        <v>1803</v>
      </c>
      <c r="I116" s="145" t="s">
        <v>3018</v>
      </c>
      <c r="J116" s="130">
        <v>3</v>
      </c>
      <c r="K116" s="134" t="s">
        <v>222</v>
      </c>
      <c r="L116" s="125" t="s">
        <v>203</v>
      </c>
      <c r="M116" s="331">
        <v>2</v>
      </c>
      <c r="N116" s="132">
        <f t="shared" si="14"/>
        <v>6</v>
      </c>
      <c r="O116" s="551" t="s">
        <v>6563</v>
      </c>
      <c r="P116" s="158" t="s">
        <v>6348</v>
      </c>
      <c r="Q116" s="338">
        <v>3</v>
      </c>
      <c r="R116" s="149">
        <v>12</v>
      </c>
      <c r="S116" s="159"/>
      <c r="T116" s="494"/>
      <c r="U116" s="451"/>
      <c r="V116" s="451"/>
      <c r="W116" s="209"/>
      <c r="X116" s="209"/>
      <c r="Y116" s="211"/>
      <c r="Z116" s="209"/>
      <c r="AA116" s="209"/>
      <c r="AB116" s="160"/>
      <c r="AC116" s="155"/>
      <c r="AD116" s="119"/>
      <c r="AE116" s="78"/>
      <c r="AF116" s="123">
        <f t="shared" si="18"/>
        <v>-1691</v>
      </c>
    </row>
    <row r="117" spans="1:32" ht="230.25" hidden="1" outlineLevel="3" thickBot="1" x14ac:dyDescent="0.25">
      <c r="A117" s="144" t="s">
        <v>493</v>
      </c>
      <c r="B117" s="647" t="s">
        <v>254</v>
      </c>
      <c r="C117" s="637" t="s">
        <v>2355</v>
      </c>
      <c r="D117" s="626" t="s">
        <v>744</v>
      </c>
      <c r="E117" s="206" t="s">
        <v>270</v>
      </c>
      <c r="F117" s="206" t="s">
        <v>1056</v>
      </c>
      <c r="G117" s="205" t="s">
        <v>4218</v>
      </c>
      <c r="H117" s="525" t="s">
        <v>1803</v>
      </c>
      <c r="I117" s="145" t="s">
        <v>3018</v>
      </c>
      <c r="J117" s="130">
        <v>3</v>
      </c>
      <c r="K117" s="134" t="s">
        <v>222</v>
      </c>
      <c r="L117" s="125" t="s">
        <v>203</v>
      </c>
      <c r="M117" s="148">
        <v>2</v>
      </c>
      <c r="N117" s="132">
        <f t="shared" si="14"/>
        <v>6</v>
      </c>
      <c r="O117" s="551" t="s">
        <v>6563</v>
      </c>
      <c r="P117" s="158" t="s">
        <v>6348</v>
      </c>
      <c r="Q117" s="338">
        <v>3</v>
      </c>
      <c r="R117" s="149">
        <v>12</v>
      </c>
      <c r="S117" s="159"/>
      <c r="T117" s="494"/>
      <c r="U117" s="451"/>
      <c r="V117" s="451"/>
      <c r="W117" s="209"/>
      <c r="X117" s="209"/>
      <c r="Y117" s="211"/>
      <c r="Z117" s="209"/>
      <c r="AA117" s="209"/>
      <c r="AB117" s="160"/>
      <c r="AC117" s="155"/>
      <c r="AD117" s="119"/>
      <c r="AE117" s="78"/>
      <c r="AF117" s="123">
        <f t="shared" si="18"/>
        <v>-1692</v>
      </c>
    </row>
    <row r="118" spans="1:32" ht="230.25" hidden="1" outlineLevel="3" thickBot="1" x14ac:dyDescent="0.25">
      <c r="A118" s="144" t="s">
        <v>494</v>
      </c>
      <c r="B118" s="649"/>
      <c r="C118" s="637"/>
      <c r="D118" s="626"/>
      <c r="E118" s="206" t="s">
        <v>271</v>
      </c>
      <c r="F118" s="206" t="s">
        <v>1057</v>
      </c>
      <c r="G118" s="205" t="s">
        <v>4218</v>
      </c>
      <c r="H118" s="525" t="s">
        <v>1803</v>
      </c>
      <c r="I118" s="145" t="s">
        <v>3018</v>
      </c>
      <c r="J118" s="130">
        <v>3</v>
      </c>
      <c r="K118" s="134" t="s">
        <v>222</v>
      </c>
      <c r="L118" s="125" t="s">
        <v>203</v>
      </c>
      <c r="M118" s="131">
        <v>2</v>
      </c>
      <c r="N118" s="132">
        <f t="shared" si="14"/>
        <v>6</v>
      </c>
      <c r="O118" s="551" t="s">
        <v>6563</v>
      </c>
      <c r="P118" s="158" t="s">
        <v>6348</v>
      </c>
      <c r="Q118" s="338">
        <v>3</v>
      </c>
      <c r="R118" s="149">
        <v>12</v>
      </c>
      <c r="S118" s="159"/>
      <c r="T118" s="494"/>
      <c r="U118" s="451"/>
      <c r="V118" s="451"/>
      <c r="W118" s="209"/>
      <c r="X118" s="209"/>
      <c r="Y118" s="211"/>
      <c r="Z118" s="209"/>
      <c r="AA118" s="209"/>
      <c r="AB118" s="160"/>
      <c r="AC118" s="155"/>
      <c r="AD118" s="119"/>
      <c r="AE118" s="78"/>
      <c r="AF118" s="123">
        <f t="shared" si="18"/>
        <v>-1693</v>
      </c>
    </row>
    <row r="119" spans="1:32" ht="230.25" hidden="1" outlineLevel="3" thickBot="1" x14ac:dyDescent="0.25">
      <c r="A119" s="144" t="s">
        <v>1182</v>
      </c>
      <c r="B119" s="647" t="s">
        <v>252</v>
      </c>
      <c r="C119" s="637" t="s">
        <v>2087</v>
      </c>
      <c r="D119" s="626" t="s">
        <v>691</v>
      </c>
      <c r="E119" s="206" t="s">
        <v>174</v>
      </c>
      <c r="F119" s="206" t="s">
        <v>272</v>
      </c>
      <c r="G119" s="205" t="s">
        <v>4218</v>
      </c>
      <c r="H119" s="525" t="s">
        <v>1803</v>
      </c>
      <c r="I119" s="145" t="s">
        <v>3018</v>
      </c>
      <c r="J119" s="130">
        <v>3</v>
      </c>
      <c r="K119" s="134" t="s">
        <v>222</v>
      </c>
      <c r="L119" s="125" t="s">
        <v>203</v>
      </c>
      <c r="M119" s="148">
        <v>2</v>
      </c>
      <c r="N119" s="132">
        <f t="shared" si="14"/>
        <v>6</v>
      </c>
      <c r="O119" s="551" t="s">
        <v>6563</v>
      </c>
      <c r="P119" s="158" t="s">
        <v>6348</v>
      </c>
      <c r="Q119" s="338">
        <v>3</v>
      </c>
      <c r="R119" s="149">
        <f>J119*M119*Q119</f>
        <v>18</v>
      </c>
      <c r="S119" s="159"/>
      <c r="T119" s="494"/>
      <c r="U119" s="451"/>
      <c r="V119" s="451"/>
      <c r="W119" s="209"/>
      <c r="X119" s="209"/>
      <c r="Y119" s="211"/>
      <c r="Z119" s="209"/>
      <c r="AA119" s="209"/>
      <c r="AB119" s="160"/>
      <c r="AC119" s="155"/>
      <c r="AD119" s="119"/>
      <c r="AE119" s="78"/>
      <c r="AF119" s="123">
        <f t="shared" si="18"/>
        <v>8897</v>
      </c>
    </row>
    <row r="120" spans="1:32" ht="230.25" hidden="1" outlineLevel="3" thickBot="1" x14ac:dyDescent="0.25">
      <c r="A120" s="144" t="s">
        <v>1183</v>
      </c>
      <c r="B120" s="649"/>
      <c r="C120" s="637"/>
      <c r="D120" s="626"/>
      <c r="E120" s="206" t="s">
        <v>173</v>
      </c>
      <c r="F120" s="206" t="s">
        <v>272</v>
      </c>
      <c r="G120" s="205" t="s">
        <v>4218</v>
      </c>
      <c r="H120" s="525" t="s">
        <v>1803</v>
      </c>
      <c r="I120" s="145" t="s">
        <v>3018</v>
      </c>
      <c r="J120" s="130">
        <v>3</v>
      </c>
      <c r="K120" s="134" t="s">
        <v>222</v>
      </c>
      <c r="L120" s="125" t="s">
        <v>203</v>
      </c>
      <c r="M120" s="148">
        <v>2</v>
      </c>
      <c r="N120" s="132">
        <f t="shared" si="14"/>
        <v>6</v>
      </c>
      <c r="O120" s="551" t="s">
        <v>6563</v>
      </c>
      <c r="P120" s="158" t="s">
        <v>6348</v>
      </c>
      <c r="Q120" s="338">
        <v>3</v>
      </c>
      <c r="R120" s="149">
        <f>J120*M120*Q120</f>
        <v>18</v>
      </c>
      <c r="S120" s="159"/>
      <c r="T120" s="494"/>
      <c r="U120" s="451"/>
      <c r="V120" s="451"/>
      <c r="W120" s="209"/>
      <c r="X120" s="209"/>
      <c r="Y120" s="211"/>
      <c r="Z120" s="209"/>
      <c r="AA120" s="209"/>
      <c r="AB120" s="160"/>
      <c r="AC120" s="155"/>
      <c r="AD120" s="119"/>
      <c r="AE120" s="78"/>
      <c r="AF120" s="123">
        <f t="shared" si="18"/>
        <v>8898</v>
      </c>
    </row>
    <row r="121" spans="1:32" ht="230.25" hidden="1" outlineLevel="3" thickBot="1" x14ac:dyDescent="0.25">
      <c r="A121" s="251" t="s">
        <v>4497</v>
      </c>
      <c r="B121" s="399" t="s">
        <v>2427</v>
      </c>
      <c r="C121" s="274" t="s">
        <v>2372</v>
      </c>
      <c r="D121" s="224" t="s">
        <v>2426</v>
      </c>
      <c r="E121" s="206" t="s">
        <v>194</v>
      </c>
      <c r="F121" s="124" t="s">
        <v>4226</v>
      </c>
      <c r="G121" s="205" t="s">
        <v>4218</v>
      </c>
      <c r="H121" s="525" t="s">
        <v>1803</v>
      </c>
      <c r="I121" s="145" t="s">
        <v>3018</v>
      </c>
      <c r="J121" s="130">
        <v>3</v>
      </c>
      <c r="K121" s="134" t="s">
        <v>222</v>
      </c>
      <c r="L121" s="125" t="s">
        <v>203</v>
      </c>
      <c r="M121" s="148">
        <v>2</v>
      </c>
      <c r="N121" s="132">
        <f t="shared" si="14"/>
        <v>6</v>
      </c>
      <c r="O121" s="551" t="s">
        <v>6563</v>
      </c>
      <c r="P121" s="158" t="s">
        <v>6348</v>
      </c>
      <c r="Q121" s="338">
        <v>3</v>
      </c>
      <c r="R121" s="149">
        <f t="shared" ref="R121:R126" si="21">J121*M121*Q121</f>
        <v>18</v>
      </c>
      <c r="S121" s="159"/>
      <c r="T121" s="494"/>
      <c r="U121" s="451"/>
      <c r="V121" s="451"/>
      <c r="W121" s="209"/>
      <c r="X121" s="209"/>
      <c r="Y121" s="211"/>
      <c r="Z121" s="209"/>
      <c r="AA121" s="209"/>
      <c r="AB121" s="160"/>
      <c r="AC121" s="155"/>
      <c r="AD121" s="119"/>
      <c r="AE121" s="78"/>
      <c r="AF121" s="123">
        <f t="shared" si="18"/>
        <v>12448</v>
      </c>
    </row>
    <row r="122" spans="1:32" ht="230.25" hidden="1" outlineLevel="3" thickBot="1" x14ac:dyDescent="0.25">
      <c r="A122" s="251" t="s">
        <v>4498</v>
      </c>
      <c r="B122" s="596" t="s">
        <v>2428</v>
      </c>
      <c r="C122" s="623" t="s">
        <v>2364</v>
      </c>
      <c r="D122" s="603"/>
      <c r="E122" s="206" t="s">
        <v>258</v>
      </c>
      <c r="F122" s="206" t="s">
        <v>4226</v>
      </c>
      <c r="G122" s="205" t="s">
        <v>4218</v>
      </c>
      <c r="H122" s="525" t="s">
        <v>1803</v>
      </c>
      <c r="I122" s="145" t="s">
        <v>3018</v>
      </c>
      <c r="J122" s="130">
        <v>3</v>
      </c>
      <c r="K122" s="134" t="s">
        <v>222</v>
      </c>
      <c r="L122" s="125" t="s">
        <v>203</v>
      </c>
      <c r="M122" s="148">
        <v>2</v>
      </c>
      <c r="N122" s="132">
        <f t="shared" si="14"/>
        <v>6</v>
      </c>
      <c r="O122" s="551" t="s">
        <v>6563</v>
      </c>
      <c r="P122" s="158" t="s">
        <v>6348</v>
      </c>
      <c r="Q122" s="338">
        <v>3</v>
      </c>
      <c r="R122" s="149">
        <f t="shared" si="21"/>
        <v>18</v>
      </c>
      <c r="S122" s="159"/>
      <c r="T122" s="494"/>
      <c r="U122" s="451"/>
      <c r="V122" s="451"/>
      <c r="W122" s="209"/>
      <c r="X122" s="209"/>
      <c r="Y122" s="211"/>
      <c r="Z122" s="209"/>
      <c r="AA122" s="209"/>
      <c r="AB122" s="160"/>
      <c r="AC122" s="155"/>
      <c r="AD122" s="119"/>
      <c r="AE122" s="78"/>
      <c r="AF122" s="123">
        <f t="shared" si="18"/>
        <v>12449</v>
      </c>
    </row>
    <row r="123" spans="1:32" ht="230.25" hidden="1" outlineLevel="3" thickBot="1" x14ac:dyDescent="0.25">
      <c r="A123" s="251" t="s">
        <v>4499</v>
      </c>
      <c r="B123" s="597"/>
      <c r="C123" s="598"/>
      <c r="D123" s="604"/>
      <c r="E123" s="206" t="s">
        <v>257</v>
      </c>
      <c r="F123" s="209" t="s">
        <v>4227</v>
      </c>
      <c r="G123" s="205" t="s">
        <v>4218</v>
      </c>
      <c r="H123" s="525" t="s">
        <v>1803</v>
      </c>
      <c r="I123" s="145" t="s">
        <v>3018</v>
      </c>
      <c r="J123" s="130">
        <v>3</v>
      </c>
      <c r="K123" s="134" t="s">
        <v>222</v>
      </c>
      <c r="L123" s="125" t="s">
        <v>203</v>
      </c>
      <c r="M123" s="331">
        <v>2</v>
      </c>
      <c r="N123" s="132">
        <f t="shared" si="14"/>
        <v>6</v>
      </c>
      <c r="O123" s="551" t="s">
        <v>6563</v>
      </c>
      <c r="P123" s="158" t="s">
        <v>6348</v>
      </c>
      <c r="Q123" s="338">
        <v>3</v>
      </c>
      <c r="R123" s="149">
        <f t="shared" si="21"/>
        <v>18</v>
      </c>
      <c r="S123" s="159"/>
      <c r="T123" s="494"/>
      <c r="U123" s="451"/>
      <c r="V123" s="451"/>
      <c r="W123" s="209"/>
      <c r="X123" s="209"/>
      <c r="Y123" s="211"/>
      <c r="Z123" s="209"/>
      <c r="AA123" s="209"/>
      <c r="AB123" s="160"/>
      <c r="AC123" s="155"/>
      <c r="AD123" s="119"/>
      <c r="AE123" s="78"/>
      <c r="AF123" s="123">
        <f t="shared" si="18"/>
        <v>12450</v>
      </c>
    </row>
    <row r="124" spans="1:32" ht="230.25" hidden="1" outlineLevel="3" thickBot="1" x14ac:dyDescent="0.25">
      <c r="A124" s="251" t="s">
        <v>4500</v>
      </c>
      <c r="B124" s="596" t="s">
        <v>2429</v>
      </c>
      <c r="C124" s="637" t="s">
        <v>2363</v>
      </c>
      <c r="D124" s="626" t="s">
        <v>2409</v>
      </c>
      <c r="E124" s="206" t="s">
        <v>208</v>
      </c>
      <c r="F124" s="206" t="s">
        <v>2410</v>
      </c>
      <c r="G124" s="205" t="s">
        <v>1254</v>
      </c>
      <c r="H124" s="525" t="s">
        <v>1227</v>
      </c>
      <c r="I124" s="145" t="s">
        <v>768</v>
      </c>
      <c r="J124" s="130">
        <v>1</v>
      </c>
      <c r="K124" s="178" t="s">
        <v>451</v>
      </c>
      <c r="L124" s="256" t="s">
        <v>5788</v>
      </c>
      <c r="M124" s="148">
        <v>1</v>
      </c>
      <c r="N124" s="132">
        <f t="shared" si="14"/>
        <v>1</v>
      </c>
      <c r="O124" s="551" t="s">
        <v>6563</v>
      </c>
      <c r="P124" s="158" t="s">
        <v>103</v>
      </c>
      <c r="Q124" s="338">
        <v>5</v>
      </c>
      <c r="R124" s="149">
        <f t="shared" si="21"/>
        <v>5</v>
      </c>
      <c r="S124" s="159"/>
      <c r="T124" s="494"/>
      <c r="U124" s="451"/>
      <c r="V124" s="451"/>
      <c r="W124" s="209"/>
      <c r="X124" s="209"/>
      <c r="Y124" s="211"/>
      <c r="Z124" s="209"/>
      <c r="AA124" s="209"/>
      <c r="AB124" s="160"/>
      <c r="AC124" s="155"/>
      <c r="AD124" s="119"/>
      <c r="AE124" s="78"/>
      <c r="AF124" s="123">
        <f t="shared" si="18"/>
        <v>12451</v>
      </c>
    </row>
    <row r="125" spans="1:32" ht="230.25" hidden="1" outlineLevel="3" thickBot="1" x14ac:dyDescent="0.25">
      <c r="A125" s="251" t="s">
        <v>4501</v>
      </c>
      <c r="B125" s="597"/>
      <c r="C125" s="637"/>
      <c r="D125" s="626"/>
      <c r="E125" s="206" t="s">
        <v>255</v>
      </c>
      <c r="F125" s="206" t="s">
        <v>2430</v>
      </c>
      <c r="G125" s="205" t="s">
        <v>4218</v>
      </c>
      <c r="H125" s="525" t="s">
        <v>1803</v>
      </c>
      <c r="I125" s="145" t="s">
        <v>3018</v>
      </c>
      <c r="J125" s="130">
        <v>3</v>
      </c>
      <c r="K125" s="178" t="s">
        <v>453</v>
      </c>
      <c r="L125" s="256" t="s">
        <v>5789</v>
      </c>
      <c r="M125" s="131">
        <v>2</v>
      </c>
      <c r="N125" s="132">
        <f t="shared" si="14"/>
        <v>6</v>
      </c>
      <c r="O125" s="551" t="s">
        <v>6563</v>
      </c>
      <c r="P125" s="158" t="s">
        <v>6348</v>
      </c>
      <c r="Q125" s="338">
        <v>3</v>
      </c>
      <c r="R125" s="149">
        <f t="shared" si="21"/>
        <v>18</v>
      </c>
      <c r="S125" s="159"/>
      <c r="T125" s="494"/>
      <c r="U125" s="451"/>
      <c r="V125" s="451"/>
      <c r="W125" s="209"/>
      <c r="X125" s="209"/>
      <c r="Y125" s="211"/>
      <c r="Z125" s="209"/>
      <c r="AA125" s="209"/>
      <c r="AB125" s="160"/>
      <c r="AC125" s="155"/>
      <c r="AD125" s="119"/>
      <c r="AE125" s="78"/>
      <c r="AF125" s="123">
        <f t="shared" si="18"/>
        <v>12452</v>
      </c>
    </row>
    <row r="126" spans="1:32" ht="230.25" hidden="1" outlineLevel="3" thickBot="1" x14ac:dyDescent="0.25">
      <c r="A126" s="144" t="s">
        <v>495</v>
      </c>
      <c r="B126" s="647" t="s">
        <v>244</v>
      </c>
      <c r="C126" s="637" t="s">
        <v>2088</v>
      </c>
      <c r="D126" s="626" t="s">
        <v>1073</v>
      </c>
      <c r="E126" s="206" t="s">
        <v>174</v>
      </c>
      <c r="F126" s="206" t="s">
        <v>272</v>
      </c>
      <c r="G126" s="205" t="s">
        <v>1247</v>
      </c>
      <c r="H126" s="525" t="s">
        <v>1803</v>
      </c>
      <c r="I126" s="145" t="s">
        <v>1178</v>
      </c>
      <c r="J126" s="130">
        <v>3</v>
      </c>
      <c r="K126" s="134" t="s">
        <v>230</v>
      </c>
      <c r="L126" s="125" t="s">
        <v>633</v>
      </c>
      <c r="M126" s="148">
        <v>2</v>
      </c>
      <c r="N126" s="132">
        <f t="shared" si="14"/>
        <v>6</v>
      </c>
      <c r="O126" s="551" t="s">
        <v>6563</v>
      </c>
      <c r="P126" s="158" t="s">
        <v>6348</v>
      </c>
      <c r="Q126" s="338">
        <v>3</v>
      </c>
      <c r="R126" s="149">
        <f t="shared" si="21"/>
        <v>18</v>
      </c>
      <c r="S126" s="159"/>
      <c r="T126" s="494"/>
      <c r="U126" s="451"/>
      <c r="V126" s="451"/>
      <c r="W126" s="209"/>
      <c r="X126" s="209"/>
      <c r="Y126" s="211"/>
      <c r="Z126" s="209"/>
      <c r="AA126" s="209"/>
      <c r="AB126" s="160"/>
      <c r="AC126" s="155"/>
      <c r="AD126" s="119"/>
      <c r="AE126" s="78"/>
      <c r="AF126" s="123">
        <f t="shared" si="18"/>
        <v>-1694</v>
      </c>
    </row>
    <row r="127" spans="1:32" ht="230.25" hidden="1" outlineLevel="3" thickBot="1" x14ac:dyDescent="0.25">
      <c r="A127" s="144" t="s">
        <v>496</v>
      </c>
      <c r="B127" s="649"/>
      <c r="C127" s="637"/>
      <c r="D127" s="626"/>
      <c r="E127" s="206" t="s">
        <v>173</v>
      </c>
      <c r="F127" s="206" t="s">
        <v>272</v>
      </c>
      <c r="G127" s="205" t="s">
        <v>1247</v>
      </c>
      <c r="H127" s="525" t="s">
        <v>1803</v>
      </c>
      <c r="I127" s="145" t="s">
        <v>1178</v>
      </c>
      <c r="J127" s="130">
        <v>3</v>
      </c>
      <c r="K127" s="134" t="s">
        <v>230</v>
      </c>
      <c r="L127" s="125" t="s">
        <v>632</v>
      </c>
      <c r="M127" s="331">
        <v>2</v>
      </c>
      <c r="N127" s="132">
        <f t="shared" si="14"/>
        <v>6</v>
      </c>
      <c r="O127" s="551" t="s">
        <v>6563</v>
      </c>
      <c r="P127" s="158" t="s">
        <v>6348</v>
      </c>
      <c r="Q127" s="338">
        <v>3</v>
      </c>
      <c r="R127" s="149">
        <f t="shared" ref="R127:R136" si="22">J127*M127*Q127</f>
        <v>18</v>
      </c>
      <c r="S127" s="159"/>
      <c r="T127" s="494"/>
      <c r="U127" s="451"/>
      <c r="V127" s="451"/>
      <c r="W127" s="209"/>
      <c r="X127" s="209"/>
      <c r="Y127" s="211"/>
      <c r="Z127" s="209"/>
      <c r="AA127" s="209"/>
      <c r="AB127" s="160"/>
      <c r="AC127" s="155"/>
      <c r="AD127" s="119"/>
      <c r="AE127" s="78"/>
      <c r="AF127" s="123">
        <f t="shared" si="18"/>
        <v>-1695</v>
      </c>
    </row>
    <row r="128" spans="1:32" ht="230.25" hidden="1" outlineLevel="3" thickBot="1" x14ac:dyDescent="0.25">
      <c r="A128" s="144" t="s">
        <v>497</v>
      </c>
      <c r="B128" s="647" t="s">
        <v>242</v>
      </c>
      <c r="C128" s="637" t="s">
        <v>2089</v>
      </c>
      <c r="D128" s="626" t="s">
        <v>1328</v>
      </c>
      <c r="E128" s="206" t="s">
        <v>169</v>
      </c>
      <c r="F128" s="206" t="s">
        <v>1330</v>
      </c>
      <c r="G128" s="205" t="s">
        <v>4218</v>
      </c>
      <c r="H128" s="525" t="s">
        <v>1803</v>
      </c>
      <c r="I128" s="145" t="s">
        <v>3018</v>
      </c>
      <c r="J128" s="130">
        <v>3</v>
      </c>
      <c r="K128" s="134" t="s">
        <v>222</v>
      </c>
      <c r="L128" s="125" t="s">
        <v>203</v>
      </c>
      <c r="M128" s="148">
        <v>2</v>
      </c>
      <c r="N128" s="132">
        <f t="shared" si="14"/>
        <v>6</v>
      </c>
      <c r="O128" s="551" t="s">
        <v>6563</v>
      </c>
      <c r="P128" s="158" t="s">
        <v>6348</v>
      </c>
      <c r="Q128" s="338">
        <v>3</v>
      </c>
      <c r="R128" s="149">
        <f t="shared" si="22"/>
        <v>18</v>
      </c>
      <c r="S128" s="159"/>
      <c r="T128" s="494"/>
      <c r="U128" s="451"/>
      <c r="V128" s="451"/>
      <c r="W128" s="209"/>
      <c r="X128" s="209"/>
      <c r="Y128" s="211"/>
      <c r="Z128" s="209"/>
      <c r="AA128" s="209"/>
      <c r="AB128" s="160"/>
      <c r="AC128" s="155"/>
      <c r="AD128" s="119"/>
      <c r="AE128" s="78"/>
      <c r="AF128" s="123">
        <f t="shared" si="18"/>
        <v>-1696</v>
      </c>
    </row>
    <row r="129" spans="1:32" ht="230.25" hidden="1" outlineLevel="3" thickBot="1" x14ac:dyDescent="0.25">
      <c r="A129" s="144" t="s">
        <v>498</v>
      </c>
      <c r="B129" s="649"/>
      <c r="C129" s="637"/>
      <c r="D129" s="626"/>
      <c r="E129" s="206" t="s">
        <v>168</v>
      </c>
      <c r="F129" s="206" t="s">
        <v>1329</v>
      </c>
      <c r="G129" s="205" t="s">
        <v>4218</v>
      </c>
      <c r="H129" s="525" t="s">
        <v>1803</v>
      </c>
      <c r="I129" s="145" t="s">
        <v>3018</v>
      </c>
      <c r="J129" s="130">
        <v>3</v>
      </c>
      <c r="K129" s="134" t="s">
        <v>222</v>
      </c>
      <c r="L129" s="125" t="s">
        <v>203</v>
      </c>
      <c r="M129" s="131">
        <v>2</v>
      </c>
      <c r="N129" s="132">
        <f t="shared" si="14"/>
        <v>6</v>
      </c>
      <c r="O129" s="551" t="s">
        <v>6563</v>
      </c>
      <c r="P129" s="158" t="s">
        <v>6348</v>
      </c>
      <c r="Q129" s="338">
        <v>3</v>
      </c>
      <c r="R129" s="149">
        <f t="shared" si="22"/>
        <v>18</v>
      </c>
      <c r="S129" s="159"/>
      <c r="T129" s="494"/>
      <c r="U129" s="451"/>
      <c r="V129" s="451"/>
      <c r="W129" s="209"/>
      <c r="X129" s="209"/>
      <c r="Y129" s="211"/>
      <c r="Z129" s="209"/>
      <c r="AA129" s="209"/>
      <c r="AB129" s="160"/>
      <c r="AC129" s="155"/>
      <c r="AD129" s="119"/>
      <c r="AE129" s="78"/>
      <c r="AF129" s="123">
        <f t="shared" si="18"/>
        <v>-1697</v>
      </c>
    </row>
    <row r="130" spans="1:32" ht="230.25" hidden="1" outlineLevel="3" thickBot="1" x14ac:dyDescent="0.25">
      <c r="A130" s="144" t="s">
        <v>499</v>
      </c>
      <c r="B130" s="168" t="s">
        <v>2511</v>
      </c>
      <c r="C130" s="280" t="s">
        <v>1979</v>
      </c>
      <c r="D130" s="225" t="s">
        <v>735</v>
      </c>
      <c r="E130" s="206" t="s">
        <v>158</v>
      </c>
      <c r="F130" s="206" t="s">
        <v>273</v>
      </c>
      <c r="G130" s="205" t="s">
        <v>4218</v>
      </c>
      <c r="H130" s="525" t="s">
        <v>1803</v>
      </c>
      <c r="I130" s="145" t="s">
        <v>3018</v>
      </c>
      <c r="J130" s="130">
        <v>3</v>
      </c>
      <c r="K130" s="134" t="s">
        <v>222</v>
      </c>
      <c r="L130" s="125" t="s">
        <v>203</v>
      </c>
      <c r="M130" s="148">
        <v>2</v>
      </c>
      <c r="N130" s="132">
        <f t="shared" si="14"/>
        <v>6</v>
      </c>
      <c r="O130" s="551" t="s">
        <v>6563</v>
      </c>
      <c r="P130" s="158" t="s">
        <v>6348</v>
      </c>
      <c r="Q130" s="338">
        <v>3</v>
      </c>
      <c r="R130" s="149">
        <f t="shared" si="22"/>
        <v>18</v>
      </c>
      <c r="S130" s="159"/>
      <c r="T130" s="494"/>
      <c r="U130" s="451"/>
      <c r="V130" s="451"/>
      <c r="W130" s="209"/>
      <c r="X130" s="209"/>
      <c r="Y130" s="211"/>
      <c r="Z130" s="209"/>
      <c r="AA130" s="209"/>
      <c r="AB130" s="160"/>
      <c r="AC130" s="155"/>
      <c r="AD130" s="119"/>
      <c r="AE130" s="78"/>
      <c r="AF130" s="123">
        <f t="shared" si="18"/>
        <v>-1698</v>
      </c>
    </row>
    <row r="131" spans="1:32" ht="230.25" hidden="1" outlineLevel="3" thickBot="1" x14ac:dyDescent="0.25">
      <c r="A131" s="144" t="s">
        <v>500</v>
      </c>
      <c r="B131" s="647" t="s">
        <v>260</v>
      </c>
      <c r="C131" s="623" t="s">
        <v>2049</v>
      </c>
      <c r="D131" s="603" t="s">
        <v>284</v>
      </c>
      <c r="E131" s="206" t="s">
        <v>261</v>
      </c>
      <c r="F131" s="206" t="s">
        <v>273</v>
      </c>
      <c r="G131" s="205" t="s">
        <v>4218</v>
      </c>
      <c r="H131" s="525" t="s">
        <v>1803</v>
      </c>
      <c r="I131" s="145" t="s">
        <v>3018</v>
      </c>
      <c r="J131" s="130">
        <v>3</v>
      </c>
      <c r="K131" s="134" t="s">
        <v>222</v>
      </c>
      <c r="L131" s="125" t="s">
        <v>203</v>
      </c>
      <c r="M131" s="148">
        <v>2</v>
      </c>
      <c r="N131" s="132">
        <f t="shared" si="14"/>
        <v>6</v>
      </c>
      <c r="O131" s="551" t="s">
        <v>6563</v>
      </c>
      <c r="P131" s="158" t="s">
        <v>6348</v>
      </c>
      <c r="Q131" s="338">
        <v>3</v>
      </c>
      <c r="R131" s="149">
        <f t="shared" si="22"/>
        <v>18</v>
      </c>
      <c r="S131" s="159"/>
      <c r="T131" s="494"/>
      <c r="U131" s="451"/>
      <c r="V131" s="451"/>
      <c r="W131" s="209"/>
      <c r="X131" s="209"/>
      <c r="Y131" s="211"/>
      <c r="Z131" s="209"/>
      <c r="AA131" s="209"/>
      <c r="AB131" s="160"/>
      <c r="AC131" s="155"/>
      <c r="AD131" s="119"/>
      <c r="AE131" s="78"/>
      <c r="AF131" s="123">
        <f t="shared" ref="AF131:AF137" si="23">VALUE(RIGHT((IF(A131="",0,A131)),5))</f>
        <v>-1699</v>
      </c>
    </row>
    <row r="132" spans="1:32" ht="230.25" hidden="1" outlineLevel="3" thickBot="1" x14ac:dyDescent="0.25">
      <c r="A132" s="144" t="s">
        <v>501</v>
      </c>
      <c r="B132" s="649"/>
      <c r="C132" s="599"/>
      <c r="D132" s="605"/>
      <c r="E132" s="206" t="s">
        <v>262</v>
      </c>
      <c r="F132" s="206" t="s">
        <v>273</v>
      </c>
      <c r="G132" s="205" t="s">
        <v>4218</v>
      </c>
      <c r="H132" s="525" t="s">
        <v>1803</v>
      </c>
      <c r="I132" s="145" t="s">
        <v>3018</v>
      </c>
      <c r="J132" s="130">
        <v>3</v>
      </c>
      <c r="K132" s="134" t="s">
        <v>222</v>
      </c>
      <c r="L132" s="125" t="s">
        <v>203</v>
      </c>
      <c r="M132" s="148">
        <v>2</v>
      </c>
      <c r="N132" s="132">
        <f t="shared" si="14"/>
        <v>6</v>
      </c>
      <c r="O132" s="551" t="s">
        <v>6563</v>
      </c>
      <c r="P132" s="158" t="s">
        <v>6348</v>
      </c>
      <c r="Q132" s="338">
        <v>3</v>
      </c>
      <c r="R132" s="149">
        <f t="shared" si="22"/>
        <v>18</v>
      </c>
      <c r="S132" s="159"/>
      <c r="T132" s="494"/>
      <c r="U132" s="451"/>
      <c r="V132" s="451"/>
      <c r="W132" s="209"/>
      <c r="X132" s="209"/>
      <c r="Y132" s="211"/>
      <c r="Z132" s="209"/>
      <c r="AA132" s="209"/>
      <c r="AB132" s="160"/>
      <c r="AC132" s="155"/>
      <c r="AD132" s="119"/>
      <c r="AE132" s="78"/>
      <c r="AF132" s="123">
        <f t="shared" si="23"/>
        <v>-1700</v>
      </c>
    </row>
    <row r="133" spans="1:32" ht="230.25" hidden="1" outlineLevel="3" thickBot="1" x14ac:dyDescent="0.25">
      <c r="A133" s="251" t="s">
        <v>4502</v>
      </c>
      <c r="B133" s="596" t="s">
        <v>4228</v>
      </c>
      <c r="C133" s="637" t="s">
        <v>2365</v>
      </c>
      <c r="D133" s="626" t="s">
        <v>4229</v>
      </c>
      <c r="E133" s="206" t="s">
        <v>160</v>
      </c>
      <c r="F133" s="209" t="s">
        <v>4230</v>
      </c>
      <c r="G133" s="143" t="s">
        <v>4218</v>
      </c>
      <c r="H133" s="526" t="s">
        <v>1803</v>
      </c>
      <c r="I133" s="215" t="s">
        <v>3018</v>
      </c>
      <c r="J133" s="130">
        <v>3</v>
      </c>
      <c r="K133" s="134" t="s">
        <v>222</v>
      </c>
      <c r="L133" s="125" t="s">
        <v>203</v>
      </c>
      <c r="M133" s="148">
        <v>1</v>
      </c>
      <c r="N133" s="132">
        <f t="shared" si="14"/>
        <v>3</v>
      </c>
      <c r="O133" s="551" t="s">
        <v>6563</v>
      </c>
      <c r="P133" s="158" t="s">
        <v>6348</v>
      </c>
      <c r="Q133" s="338">
        <v>2</v>
      </c>
      <c r="R133" s="149">
        <f t="shared" si="22"/>
        <v>6</v>
      </c>
      <c r="S133" s="159"/>
      <c r="T133" s="494"/>
      <c r="U133" s="451"/>
      <c r="V133" s="451"/>
      <c r="W133" s="209"/>
      <c r="X133" s="209"/>
      <c r="Y133" s="211"/>
      <c r="Z133" s="209"/>
      <c r="AA133" s="209"/>
      <c r="AB133" s="160"/>
      <c r="AC133" s="155"/>
      <c r="AD133" s="119"/>
      <c r="AE133" s="78"/>
      <c r="AF133" s="123">
        <f t="shared" si="23"/>
        <v>12453</v>
      </c>
    </row>
    <row r="134" spans="1:32" ht="230.25" hidden="1" outlineLevel="3" thickBot="1" x14ac:dyDescent="0.25">
      <c r="A134" s="251" t="s">
        <v>4503</v>
      </c>
      <c r="B134" s="597"/>
      <c r="C134" s="637"/>
      <c r="D134" s="626"/>
      <c r="E134" s="206" t="s">
        <v>163</v>
      </c>
      <c r="F134" s="209" t="s">
        <v>5708</v>
      </c>
      <c r="G134" s="143" t="s">
        <v>4218</v>
      </c>
      <c r="H134" s="526" t="s">
        <v>1803</v>
      </c>
      <c r="I134" s="215" t="s">
        <v>3018</v>
      </c>
      <c r="J134" s="130">
        <v>3</v>
      </c>
      <c r="K134" s="134" t="s">
        <v>222</v>
      </c>
      <c r="L134" s="125" t="s">
        <v>203</v>
      </c>
      <c r="M134" s="148">
        <v>1</v>
      </c>
      <c r="N134" s="132">
        <f t="shared" si="14"/>
        <v>3</v>
      </c>
      <c r="O134" s="551" t="s">
        <v>6563</v>
      </c>
      <c r="P134" s="158" t="s">
        <v>6348</v>
      </c>
      <c r="Q134" s="338">
        <v>2</v>
      </c>
      <c r="R134" s="149">
        <f t="shared" si="22"/>
        <v>6</v>
      </c>
      <c r="S134" s="159"/>
      <c r="T134" s="494"/>
      <c r="U134" s="451"/>
      <c r="V134" s="451"/>
      <c r="W134" s="209"/>
      <c r="X134" s="209"/>
      <c r="Y134" s="211"/>
      <c r="Z134" s="209"/>
      <c r="AA134" s="209"/>
      <c r="AB134" s="160"/>
      <c r="AC134" s="155"/>
      <c r="AD134" s="119"/>
      <c r="AE134" s="78"/>
      <c r="AF134" s="123">
        <f t="shared" si="23"/>
        <v>12454</v>
      </c>
    </row>
    <row r="135" spans="1:32" ht="230.25" hidden="1" outlineLevel="3" thickBot="1" x14ac:dyDescent="0.25">
      <c r="A135" s="251" t="s">
        <v>4504</v>
      </c>
      <c r="B135" s="596" t="s">
        <v>4231</v>
      </c>
      <c r="C135" s="637" t="s">
        <v>2366</v>
      </c>
      <c r="D135" s="626" t="s">
        <v>4229</v>
      </c>
      <c r="E135" s="206" t="s">
        <v>160</v>
      </c>
      <c r="F135" s="209" t="s">
        <v>2431</v>
      </c>
      <c r="G135" s="143" t="s">
        <v>4218</v>
      </c>
      <c r="H135" s="526" t="s">
        <v>1803</v>
      </c>
      <c r="I135" s="215" t="s">
        <v>3018</v>
      </c>
      <c r="J135" s="130">
        <v>3</v>
      </c>
      <c r="K135" s="134" t="s">
        <v>222</v>
      </c>
      <c r="L135" s="125" t="s">
        <v>203</v>
      </c>
      <c r="M135" s="148">
        <v>1</v>
      </c>
      <c r="N135" s="132">
        <f t="shared" si="14"/>
        <v>3</v>
      </c>
      <c r="O135" s="551" t="s">
        <v>6563</v>
      </c>
      <c r="P135" s="158" t="s">
        <v>6348</v>
      </c>
      <c r="Q135" s="338">
        <v>2</v>
      </c>
      <c r="R135" s="149">
        <f t="shared" si="22"/>
        <v>6</v>
      </c>
      <c r="S135" s="159"/>
      <c r="T135" s="494"/>
      <c r="U135" s="451"/>
      <c r="V135" s="451"/>
      <c r="W135" s="209"/>
      <c r="X135" s="209"/>
      <c r="Y135" s="211"/>
      <c r="Z135" s="209"/>
      <c r="AA135" s="209"/>
      <c r="AB135" s="160"/>
      <c r="AC135" s="155"/>
      <c r="AD135" s="119"/>
      <c r="AE135" s="78"/>
      <c r="AF135" s="123">
        <f t="shared" si="23"/>
        <v>12455</v>
      </c>
    </row>
    <row r="136" spans="1:32" ht="230.25" hidden="1" outlineLevel="3" thickBot="1" x14ac:dyDescent="0.25">
      <c r="A136" s="251" t="s">
        <v>4505</v>
      </c>
      <c r="B136" s="597"/>
      <c r="C136" s="637"/>
      <c r="D136" s="626"/>
      <c r="E136" s="206" t="s">
        <v>163</v>
      </c>
      <c r="F136" s="209" t="s">
        <v>4232</v>
      </c>
      <c r="G136" s="143" t="s">
        <v>4218</v>
      </c>
      <c r="H136" s="526" t="s">
        <v>1803</v>
      </c>
      <c r="I136" s="215" t="s">
        <v>3018</v>
      </c>
      <c r="J136" s="130">
        <v>3</v>
      </c>
      <c r="K136" s="134" t="s">
        <v>222</v>
      </c>
      <c r="L136" s="125" t="s">
        <v>203</v>
      </c>
      <c r="M136" s="148">
        <v>1</v>
      </c>
      <c r="N136" s="132">
        <f t="shared" si="14"/>
        <v>3</v>
      </c>
      <c r="O136" s="551" t="s">
        <v>6563</v>
      </c>
      <c r="P136" s="158" t="s">
        <v>6348</v>
      </c>
      <c r="Q136" s="338">
        <v>2</v>
      </c>
      <c r="R136" s="149">
        <f t="shared" si="22"/>
        <v>6</v>
      </c>
      <c r="S136" s="159"/>
      <c r="T136" s="494"/>
      <c r="U136" s="451"/>
      <c r="V136" s="451"/>
      <c r="W136" s="209"/>
      <c r="X136" s="209"/>
      <c r="Y136" s="211"/>
      <c r="Z136" s="209"/>
      <c r="AA136" s="209"/>
      <c r="AB136" s="160"/>
      <c r="AC136" s="155"/>
      <c r="AD136" s="119"/>
      <c r="AE136" s="78"/>
      <c r="AF136" s="123">
        <f t="shared" si="23"/>
        <v>12456</v>
      </c>
    </row>
    <row r="137" spans="1:32" ht="230.25" hidden="1" outlineLevel="3" thickBot="1" x14ac:dyDescent="0.25">
      <c r="A137" s="144" t="s">
        <v>502</v>
      </c>
      <c r="B137" s="606" t="s">
        <v>2512</v>
      </c>
      <c r="C137" s="623" t="s">
        <v>5804</v>
      </c>
      <c r="D137" s="603" t="s">
        <v>736</v>
      </c>
      <c r="E137" s="206" t="s">
        <v>169</v>
      </c>
      <c r="F137" s="206" t="s">
        <v>273</v>
      </c>
      <c r="G137" s="205" t="s">
        <v>4218</v>
      </c>
      <c r="H137" s="525" t="s">
        <v>1803</v>
      </c>
      <c r="I137" s="145" t="s">
        <v>3018</v>
      </c>
      <c r="J137" s="130">
        <v>3</v>
      </c>
      <c r="K137" s="134" t="s">
        <v>222</v>
      </c>
      <c r="L137" s="125" t="s">
        <v>203</v>
      </c>
      <c r="M137" s="148">
        <v>2</v>
      </c>
      <c r="N137" s="132">
        <f t="shared" si="14"/>
        <v>6</v>
      </c>
      <c r="O137" s="551" t="s">
        <v>6563</v>
      </c>
      <c r="P137" s="158" t="s">
        <v>6348</v>
      </c>
      <c r="Q137" s="338">
        <v>3</v>
      </c>
      <c r="R137" s="149">
        <f>J137*M137*Q137</f>
        <v>18</v>
      </c>
      <c r="S137" s="159"/>
      <c r="T137" s="494"/>
      <c r="U137" s="451"/>
      <c r="V137" s="451"/>
      <c r="W137" s="209"/>
      <c r="X137" s="209"/>
      <c r="Y137" s="211"/>
      <c r="Z137" s="209"/>
      <c r="AA137" s="209"/>
      <c r="AB137" s="160"/>
      <c r="AC137" s="155"/>
      <c r="AD137" s="119"/>
      <c r="AE137" s="78"/>
      <c r="AF137" s="123">
        <f t="shared" si="23"/>
        <v>-1702</v>
      </c>
    </row>
    <row r="138" spans="1:32" ht="230.25" hidden="1" outlineLevel="3" thickBot="1" x14ac:dyDescent="0.25">
      <c r="A138" s="144" t="s">
        <v>6592</v>
      </c>
      <c r="B138" s="607"/>
      <c r="C138" s="599"/>
      <c r="D138" s="605"/>
      <c r="E138" s="427" t="s">
        <v>168</v>
      </c>
      <c r="F138" s="427" t="s">
        <v>1392</v>
      </c>
      <c r="G138" s="205" t="s">
        <v>1254</v>
      </c>
      <c r="H138" s="525" t="s">
        <v>1227</v>
      </c>
      <c r="I138" s="145" t="s">
        <v>768</v>
      </c>
      <c r="J138" s="130">
        <v>1</v>
      </c>
      <c r="K138" s="134" t="s">
        <v>222</v>
      </c>
      <c r="L138" s="125" t="s">
        <v>203</v>
      </c>
      <c r="M138" s="131">
        <v>1</v>
      </c>
      <c r="N138" s="132">
        <f t="shared" ref="N138" si="24">J138*M138</f>
        <v>1</v>
      </c>
      <c r="O138" s="551" t="s">
        <v>6563</v>
      </c>
      <c r="P138" s="152" t="s">
        <v>675</v>
      </c>
      <c r="Q138" s="338">
        <v>5</v>
      </c>
      <c r="R138" s="149">
        <f t="shared" ref="R138" si="25">J138*M138*Q138</f>
        <v>5</v>
      </c>
      <c r="S138" s="443"/>
      <c r="T138" s="494"/>
      <c r="U138" s="451"/>
      <c r="V138" s="451"/>
      <c r="W138" s="431"/>
      <c r="X138" s="431"/>
      <c r="Y138" s="429"/>
      <c r="Z138" s="431"/>
      <c r="AA138" s="431"/>
      <c r="AB138" s="444"/>
      <c r="AC138" s="155"/>
      <c r="AD138" s="119"/>
      <c r="AE138" s="78"/>
    </row>
    <row r="139" spans="1:32" ht="230.25" hidden="1" outlineLevel="3" thickBot="1" x14ac:dyDescent="0.25">
      <c r="A139" s="251" t="s">
        <v>4506</v>
      </c>
      <c r="B139" s="399" t="s">
        <v>2432</v>
      </c>
      <c r="C139" s="280" t="s">
        <v>2357</v>
      </c>
      <c r="D139" s="225" t="s">
        <v>2433</v>
      </c>
      <c r="E139" s="206" t="s">
        <v>2417</v>
      </c>
      <c r="F139" s="206" t="s">
        <v>2434</v>
      </c>
      <c r="G139" s="205" t="s">
        <v>1254</v>
      </c>
      <c r="H139" s="525" t="s">
        <v>1227</v>
      </c>
      <c r="I139" s="145" t="s">
        <v>768</v>
      </c>
      <c r="J139" s="130">
        <v>1</v>
      </c>
      <c r="K139" s="134" t="s">
        <v>222</v>
      </c>
      <c r="L139" s="125" t="s">
        <v>203</v>
      </c>
      <c r="M139" s="131">
        <v>1</v>
      </c>
      <c r="N139" s="132">
        <f t="shared" si="14"/>
        <v>1</v>
      </c>
      <c r="O139" s="551" t="s">
        <v>6563</v>
      </c>
      <c r="P139" s="152" t="s">
        <v>675</v>
      </c>
      <c r="Q139" s="338">
        <v>5</v>
      </c>
      <c r="R139" s="149">
        <f t="shared" ref="R139:R147" si="26">J139*M139*Q139</f>
        <v>5</v>
      </c>
      <c r="S139" s="159"/>
      <c r="T139" s="494"/>
      <c r="U139" s="451"/>
      <c r="V139" s="451"/>
      <c r="W139" s="209"/>
      <c r="X139" s="209"/>
      <c r="Y139" s="211"/>
      <c r="Z139" s="209"/>
      <c r="AA139" s="209"/>
      <c r="AB139" s="160"/>
      <c r="AC139" s="155"/>
      <c r="AD139" s="119"/>
      <c r="AE139" s="78"/>
      <c r="AF139" s="123">
        <f t="shared" ref="AF139:AF202" si="27">VALUE(RIGHT((IF(A139="",0,A139)),5))</f>
        <v>12457</v>
      </c>
    </row>
    <row r="140" spans="1:32" ht="230.25" hidden="1" outlineLevel="3" thickBot="1" x14ac:dyDescent="0.25">
      <c r="A140" s="251" t="s">
        <v>4507</v>
      </c>
      <c r="B140" s="653" t="s">
        <v>2435</v>
      </c>
      <c r="C140" s="600" t="s">
        <v>2356</v>
      </c>
      <c r="D140" s="624" t="s">
        <v>2436</v>
      </c>
      <c r="E140" s="209" t="s">
        <v>194</v>
      </c>
      <c r="F140" s="209" t="s">
        <v>2438</v>
      </c>
      <c r="G140" s="143" t="s">
        <v>1254</v>
      </c>
      <c r="H140" s="526" t="s">
        <v>1227</v>
      </c>
      <c r="I140" s="215" t="s">
        <v>768</v>
      </c>
      <c r="J140" s="255">
        <v>1</v>
      </c>
      <c r="K140" s="178" t="s">
        <v>222</v>
      </c>
      <c r="L140" s="256" t="s">
        <v>203</v>
      </c>
      <c r="M140" s="166">
        <v>1</v>
      </c>
      <c r="N140" s="147">
        <f t="shared" si="14"/>
        <v>1</v>
      </c>
      <c r="O140" s="551" t="s">
        <v>6563</v>
      </c>
      <c r="P140" s="152" t="s">
        <v>675</v>
      </c>
      <c r="Q140" s="339">
        <v>5</v>
      </c>
      <c r="R140" s="149">
        <f t="shared" si="26"/>
        <v>5</v>
      </c>
      <c r="S140" s="159"/>
      <c r="T140" s="494"/>
      <c r="U140" s="451"/>
      <c r="V140" s="451"/>
      <c r="W140" s="209"/>
      <c r="X140" s="209"/>
      <c r="Y140" s="211"/>
      <c r="Z140" s="209"/>
      <c r="AA140" s="209"/>
      <c r="AB140" s="160"/>
      <c r="AC140" s="155"/>
      <c r="AD140" s="119"/>
      <c r="AE140" s="78"/>
      <c r="AF140" s="123">
        <f t="shared" si="27"/>
        <v>12458</v>
      </c>
    </row>
    <row r="141" spans="1:32" ht="230.25" hidden="1" outlineLevel="3" thickBot="1" x14ac:dyDescent="0.25">
      <c r="A141" s="251" t="s">
        <v>4508</v>
      </c>
      <c r="B141" s="661"/>
      <c r="C141" s="601"/>
      <c r="D141" s="638"/>
      <c r="E141" s="209" t="s">
        <v>251</v>
      </c>
      <c r="F141" s="209" t="s">
        <v>2439</v>
      </c>
      <c r="G141" s="143" t="s">
        <v>1254</v>
      </c>
      <c r="H141" s="526" t="s">
        <v>1227</v>
      </c>
      <c r="I141" s="215" t="s">
        <v>768</v>
      </c>
      <c r="J141" s="255">
        <v>1</v>
      </c>
      <c r="K141" s="178" t="s">
        <v>230</v>
      </c>
      <c r="L141" s="256" t="s">
        <v>816</v>
      </c>
      <c r="M141" s="166">
        <v>1</v>
      </c>
      <c r="N141" s="147">
        <f t="shared" si="14"/>
        <v>1</v>
      </c>
      <c r="O141" s="551" t="s">
        <v>6563</v>
      </c>
      <c r="P141" s="152" t="s">
        <v>675</v>
      </c>
      <c r="Q141" s="339">
        <v>5</v>
      </c>
      <c r="R141" s="149">
        <f t="shared" si="26"/>
        <v>5</v>
      </c>
      <c r="S141" s="159"/>
      <c r="T141" s="494"/>
      <c r="U141" s="451"/>
      <c r="V141" s="451"/>
      <c r="W141" s="209"/>
      <c r="X141" s="209"/>
      <c r="Y141" s="211"/>
      <c r="Z141" s="209"/>
      <c r="AA141" s="209"/>
      <c r="AB141" s="160"/>
      <c r="AC141" s="155"/>
      <c r="AD141" s="119"/>
      <c r="AE141" s="78"/>
      <c r="AF141" s="123">
        <f t="shared" si="27"/>
        <v>12459</v>
      </c>
    </row>
    <row r="142" spans="1:32" ht="230.25" hidden="1" outlineLevel="3" thickBot="1" x14ac:dyDescent="0.25">
      <c r="A142" s="251" t="s">
        <v>4509</v>
      </c>
      <c r="B142" s="654"/>
      <c r="C142" s="602"/>
      <c r="D142" s="625"/>
      <c r="E142" s="209" t="s">
        <v>2437</v>
      </c>
      <c r="F142" s="209" t="s">
        <v>2440</v>
      </c>
      <c r="G142" s="143" t="s">
        <v>1254</v>
      </c>
      <c r="H142" s="526" t="s">
        <v>1227</v>
      </c>
      <c r="I142" s="215" t="s">
        <v>768</v>
      </c>
      <c r="J142" s="255">
        <v>1</v>
      </c>
      <c r="K142" s="178" t="s">
        <v>222</v>
      </c>
      <c r="L142" s="256" t="s">
        <v>203</v>
      </c>
      <c r="M142" s="166">
        <v>1</v>
      </c>
      <c r="N142" s="147">
        <f t="shared" si="14"/>
        <v>1</v>
      </c>
      <c r="O142" s="551" t="s">
        <v>6563</v>
      </c>
      <c r="P142" s="152" t="s">
        <v>675</v>
      </c>
      <c r="Q142" s="339">
        <v>5</v>
      </c>
      <c r="R142" s="149">
        <f t="shared" si="26"/>
        <v>5</v>
      </c>
      <c r="S142" s="159"/>
      <c r="T142" s="494"/>
      <c r="U142" s="451"/>
      <c r="V142" s="451"/>
      <c r="W142" s="209"/>
      <c r="X142" s="209"/>
      <c r="Y142" s="211"/>
      <c r="Z142" s="209"/>
      <c r="AA142" s="209"/>
      <c r="AB142" s="160"/>
      <c r="AC142" s="155"/>
      <c r="AD142" s="119"/>
      <c r="AE142" s="78"/>
      <c r="AF142" s="123">
        <f t="shared" si="27"/>
        <v>12460</v>
      </c>
    </row>
    <row r="143" spans="1:32" ht="230.25" hidden="1" outlineLevel="3" thickBot="1" x14ac:dyDescent="0.25">
      <c r="A143" s="251" t="s">
        <v>4510</v>
      </c>
      <c r="B143" s="178" t="s">
        <v>2441</v>
      </c>
      <c r="C143" s="254" t="s">
        <v>2367</v>
      </c>
      <c r="D143" s="139" t="s">
        <v>2444</v>
      </c>
      <c r="E143" s="139" t="s">
        <v>2442</v>
      </c>
      <c r="F143" s="209" t="s">
        <v>273</v>
      </c>
      <c r="G143" s="205" t="s">
        <v>4218</v>
      </c>
      <c r="H143" s="525" t="s">
        <v>1803</v>
      </c>
      <c r="I143" s="145" t="s">
        <v>3018</v>
      </c>
      <c r="J143" s="130">
        <v>3</v>
      </c>
      <c r="K143" s="134" t="s">
        <v>222</v>
      </c>
      <c r="L143" s="125" t="s">
        <v>203</v>
      </c>
      <c r="M143" s="148">
        <v>2</v>
      </c>
      <c r="N143" s="132">
        <f t="shared" si="14"/>
        <v>6</v>
      </c>
      <c r="O143" s="551" t="s">
        <v>6563</v>
      </c>
      <c r="P143" s="158" t="s">
        <v>6348</v>
      </c>
      <c r="Q143" s="338">
        <v>2</v>
      </c>
      <c r="R143" s="149">
        <f t="shared" si="26"/>
        <v>12</v>
      </c>
      <c r="S143" s="159"/>
      <c r="T143" s="494"/>
      <c r="U143" s="451"/>
      <c r="V143" s="451"/>
      <c r="W143" s="209"/>
      <c r="X143" s="209"/>
      <c r="Y143" s="211"/>
      <c r="Z143" s="209"/>
      <c r="AA143" s="209"/>
      <c r="AB143" s="160"/>
      <c r="AC143" s="155"/>
      <c r="AD143" s="119"/>
      <c r="AE143" s="78"/>
      <c r="AF143" s="123">
        <f t="shared" si="27"/>
        <v>12461</v>
      </c>
    </row>
    <row r="144" spans="1:32" ht="230.25" hidden="1" outlineLevel="3" thickBot="1" x14ac:dyDescent="0.25">
      <c r="A144" s="251" t="s">
        <v>4511</v>
      </c>
      <c r="B144" s="178" t="s">
        <v>2446</v>
      </c>
      <c r="C144" s="303" t="s">
        <v>2443</v>
      </c>
      <c r="D144" s="209" t="s">
        <v>2445</v>
      </c>
      <c r="E144" s="139" t="s">
        <v>2442</v>
      </c>
      <c r="F144" s="209" t="s">
        <v>5709</v>
      </c>
      <c r="G144" s="205" t="s">
        <v>4218</v>
      </c>
      <c r="H144" s="525" t="s">
        <v>1803</v>
      </c>
      <c r="I144" s="145" t="s">
        <v>3018</v>
      </c>
      <c r="J144" s="130">
        <v>3</v>
      </c>
      <c r="K144" s="134" t="s">
        <v>222</v>
      </c>
      <c r="L144" s="125" t="s">
        <v>203</v>
      </c>
      <c r="M144" s="148">
        <v>2</v>
      </c>
      <c r="N144" s="132">
        <f t="shared" si="14"/>
        <v>6</v>
      </c>
      <c r="O144" s="551" t="s">
        <v>6563</v>
      </c>
      <c r="P144" s="158" t="s">
        <v>6348</v>
      </c>
      <c r="Q144" s="338">
        <v>2</v>
      </c>
      <c r="R144" s="149">
        <f t="shared" si="26"/>
        <v>12</v>
      </c>
      <c r="S144" s="159"/>
      <c r="T144" s="494"/>
      <c r="U144" s="451"/>
      <c r="V144" s="451"/>
      <c r="W144" s="209"/>
      <c r="X144" s="209"/>
      <c r="Y144" s="211"/>
      <c r="Z144" s="209"/>
      <c r="AA144" s="209"/>
      <c r="AB144" s="160"/>
      <c r="AC144" s="155"/>
      <c r="AD144" s="119"/>
      <c r="AE144" s="78"/>
      <c r="AF144" s="123">
        <f t="shared" si="27"/>
        <v>12462</v>
      </c>
    </row>
    <row r="145" spans="1:32" ht="230.25" hidden="1" outlineLevel="3" thickBot="1" x14ac:dyDescent="0.25">
      <c r="A145" s="251" t="s">
        <v>4512</v>
      </c>
      <c r="B145" s="596" t="s">
        <v>2461</v>
      </c>
      <c r="C145" s="635" t="s">
        <v>2368</v>
      </c>
      <c r="D145" s="627" t="s">
        <v>2462</v>
      </c>
      <c r="E145" s="209" t="s">
        <v>194</v>
      </c>
      <c r="F145" s="206" t="s">
        <v>2463</v>
      </c>
      <c r="G145" s="205" t="s">
        <v>1254</v>
      </c>
      <c r="H145" s="525" t="s">
        <v>1227</v>
      </c>
      <c r="I145" s="145" t="s">
        <v>768</v>
      </c>
      <c r="J145" s="130">
        <v>1</v>
      </c>
      <c r="K145" s="134" t="s">
        <v>222</v>
      </c>
      <c r="L145" s="125" t="s">
        <v>203</v>
      </c>
      <c r="M145" s="148">
        <v>1</v>
      </c>
      <c r="N145" s="132">
        <f t="shared" si="14"/>
        <v>1</v>
      </c>
      <c r="O145" s="551" t="s">
        <v>6563</v>
      </c>
      <c r="P145" s="158" t="s">
        <v>6348</v>
      </c>
      <c r="Q145" s="338">
        <v>2</v>
      </c>
      <c r="R145" s="149">
        <f t="shared" si="26"/>
        <v>2</v>
      </c>
      <c r="S145" s="159"/>
      <c r="T145" s="494"/>
      <c r="U145" s="451"/>
      <c r="V145" s="451"/>
      <c r="W145" s="209"/>
      <c r="X145" s="209"/>
      <c r="Y145" s="211"/>
      <c r="Z145" s="209"/>
      <c r="AA145" s="209"/>
      <c r="AB145" s="160"/>
      <c r="AC145" s="155"/>
      <c r="AD145" s="119"/>
      <c r="AE145" s="78"/>
      <c r="AF145" s="123">
        <f t="shared" si="27"/>
        <v>12463</v>
      </c>
    </row>
    <row r="146" spans="1:32" ht="230.25" hidden="1" outlineLevel="3" thickBot="1" x14ac:dyDescent="0.25">
      <c r="A146" s="251" t="s">
        <v>4513</v>
      </c>
      <c r="B146" s="628"/>
      <c r="C146" s="635"/>
      <c r="D146" s="627"/>
      <c r="E146" s="209" t="s">
        <v>251</v>
      </c>
      <c r="F146" s="206" t="s">
        <v>2464</v>
      </c>
      <c r="G146" s="205" t="s">
        <v>4218</v>
      </c>
      <c r="H146" s="525" t="s">
        <v>1803</v>
      </c>
      <c r="I146" s="145" t="s">
        <v>3018</v>
      </c>
      <c r="J146" s="130">
        <v>3</v>
      </c>
      <c r="K146" s="134" t="s">
        <v>222</v>
      </c>
      <c r="L146" s="125" t="s">
        <v>203</v>
      </c>
      <c r="M146" s="148">
        <v>2</v>
      </c>
      <c r="N146" s="132">
        <f t="shared" si="14"/>
        <v>6</v>
      </c>
      <c r="O146" s="551" t="s">
        <v>6563</v>
      </c>
      <c r="P146" s="158" t="s">
        <v>6348</v>
      </c>
      <c r="Q146" s="338">
        <v>2</v>
      </c>
      <c r="R146" s="149">
        <f t="shared" si="26"/>
        <v>12</v>
      </c>
      <c r="S146" s="159"/>
      <c r="T146" s="494"/>
      <c r="U146" s="451"/>
      <c r="V146" s="451"/>
      <c r="W146" s="209"/>
      <c r="X146" s="209"/>
      <c r="Y146" s="211"/>
      <c r="Z146" s="209"/>
      <c r="AA146" s="209"/>
      <c r="AB146" s="160"/>
      <c r="AC146" s="155"/>
      <c r="AD146" s="119"/>
      <c r="AE146" s="78"/>
      <c r="AF146" s="123">
        <f t="shared" si="27"/>
        <v>12464</v>
      </c>
    </row>
    <row r="147" spans="1:32" ht="230.25" hidden="1" outlineLevel="3" thickBot="1" x14ac:dyDescent="0.25">
      <c r="A147" s="251" t="s">
        <v>1180</v>
      </c>
      <c r="B147" s="647" t="s">
        <v>2513</v>
      </c>
      <c r="C147" s="623" t="s">
        <v>2083</v>
      </c>
      <c r="D147" s="603" t="s">
        <v>716</v>
      </c>
      <c r="E147" s="206" t="s">
        <v>1588</v>
      </c>
      <c r="F147" s="206" t="s">
        <v>1326</v>
      </c>
      <c r="G147" s="205" t="s">
        <v>1247</v>
      </c>
      <c r="H147" s="218" t="s">
        <v>1228</v>
      </c>
      <c r="I147" s="145" t="s">
        <v>1178</v>
      </c>
      <c r="J147" s="130">
        <v>3</v>
      </c>
      <c r="K147" s="134" t="s">
        <v>459</v>
      </c>
      <c r="L147" s="125" t="s">
        <v>742</v>
      </c>
      <c r="M147" s="148">
        <v>2</v>
      </c>
      <c r="N147" s="132">
        <f>J147*M147</f>
        <v>6</v>
      </c>
      <c r="O147" s="551" t="s">
        <v>6563</v>
      </c>
      <c r="P147" s="323" t="s">
        <v>6351</v>
      </c>
      <c r="Q147" s="338">
        <v>2</v>
      </c>
      <c r="R147" s="149">
        <f t="shared" si="26"/>
        <v>12</v>
      </c>
      <c r="S147" s="159"/>
      <c r="T147" s="494"/>
      <c r="U147" s="451"/>
      <c r="V147" s="451"/>
      <c r="W147" s="209"/>
      <c r="X147" s="209"/>
      <c r="Y147" s="211"/>
      <c r="Z147" s="209"/>
      <c r="AA147" s="209"/>
      <c r="AB147" s="160"/>
      <c r="AC147" s="155"/>
      <c r="AD147" s="119"/>
      <c r="AE147" s="78"/>
      <c r="AF147" s="123">
        <f t="shared" si="27"/>
        <v>8895</v>
      </c>
    </row>
    <row r="148" spans="1:32" ht="230.25" hidden="1" outlineLevel="3" thickBot="1" x14ac:dyDescent="0.25">
      <c r="A148" s="251" t="s">
        <v>1181</v>
      </c>
      <c r="B148" s="648"/>
      <c r="C148" s="599"/>
      <c r="D148" s="605"/>
      <c r="E148" s="206" t="s">
        <v>1589</v>
      </c>
      <c r="F148" s="206" t="s">
        <v>1327</v>
      </c>
      <c r="G148" s="205" t="s">
        <v>1254</v>
      </c>
      <c r="H148" s="525" t="s">
        <v>1227</v>
      </c>
      <c r="I148" s="145" t="s">
        <v>768</v>
      </c>
      <c r="J148" s="130">
        <v>1</v>
      </c>
      <c r="K148" s="134" t="s">
        <v>460</v>
      </c>
      <c r="L148" s="125" t="s">
        <v>742</v>
      </c>
      <c r="M148" s="148">
        <v>2</v>
      </c>
      <c r="N148" s="132">
        <f>J148*M148</f>
        <v>2</v>
      </c>
      <c r="O148" s="551" t="s">
        <v>6563</v>
      </c>
      <c r="P148" s="158" t="s">
        <v>6348</v>
      </c>
      <c r="Q148" s="338">
        <v>2</v>
      </c>
      <c r="R148" s="149">
        <f>J148*M148*Q148</f>
        <v>4</v>
      </c>
      <c r="S148" s="159"/>
      <c r="T148" s="494"/>
      <c r="U148" s="451"/>
      <c r="V148" s="451"/>
      <c r="W148" s="209"/>
      <c r="X148" s="209"/>
      <c r="Y148" s="211"/>
      <c r="Z148" s="209"/>
      <c r="AA148" s="209"/>
      <c r="AB148" s="160"/>
      <c r="AC148" s="155"/>
      <c r="AD148" s="119"/>
      <c r="AE148" s="78"/>
      <c r="AF148" s="123">
        <f t="shared" si="27"/>
        <v>8896</v>
      </c>
    </row>
    <row r="149" spans="1:32" ht="230.25" hidden="1" outlineLevel="3" thickBot="1" x14ac:dyDescent="0.25">
      <c r="A149" s="144" t="s">
        <v>847</v>
      </c>
      <c r="B149" s="647" t="s">
        <v>2513</v>
      </c>
      <c r="C149" s="598" t="s">
        <v>2084</v>
      </c>
      <c r="D149" s="604" t="s">
        <v>716</v>
      </c>
      <c r="E149" s="206" t="s">
        <v>1588</v>
      </c>
      <c r="F149" s="209" t="s">
        <v>1262</v>
      </c>
      <c r="G149" s="205" t="s">
        <v>1247</v>
      </c>
      <c r="H149" s="217" t="s">
        <v>1228</v>
      </c>
      <c r="I149" s="145" t="s">
        <v>1178</v>
      </c>
      <c r="J149" s="130">
        <v>3</v>
      </c>
      <c r="K149" s="134" t="s">
        <v>459</v>
      </c>
      <c r="L149" s="125" t="s">
        <v>742</v>
      </c>
      <c r="M149" s="148">
        <v>2</v>
      </c>
      <c r="N149" s="132">
        <f>J149*M149</f>
        <v>6</v>
      </c>
      <c r="O149" s="551" t="s">
        <v>6563</v>
      </c>
      <c r="P149" s="323" t="s">
        <v>6351</v>
      </c>
      <c r="Q149" s="338">
        <v>2</v>
      </c>
      <c r="R149" s="149">
        <f>J149*M149*Q149</f>
        <v>12</v>
      </c>
      <c r="S149" s="159"/>
      <c r="T149" s="494"/>
      <c r="U149" s="451"/>
      <c r="V149" s="451"/>
      <c r="W149" s="209"/>
      <c r="X149" s="209"/>
      <c r="Y149" s="211"/>
      <c r="Z149" s="209"/>
      <c r="AA149" s="209"/>
      <c r="AB149" s="160"/>
      <c r="AC149" s="155"/>
      <c r="AD149" s="119"/>
      <c r="AE149" s="78"/>
      <c r="AF149" s="123">
        <f t="shared" si="27"/>
        <v>5718</v>
      </c>
    </row>
    <row r="150" spans="1:32" ht="230.25" hidden="1" outlineLevel="3" thickBot="1" x14ac:dyDescent="0.25">
      <c r="A150" s="144" t="s">
        <v>848</v>
      </c>
      <c r="B150" s="648"/>
      <c r="C150" s="599"/>
      <c r="D150" s="605"/>
      <c r="E150" s="206" t="s">
        <v>1589</v>
      </c>
      <c r="F150" s="209" t="s">
        <v>1261</v>
      </c>
      <c r="G150" s="205" t="s">
        <v>1247</v>
      </c>
      <c r="H150" s="217" t="s">
        <v>1228</v>
      </c>
      <c r="I150" s="145" t="s">
        <v>1178</v>
      </c>
      <c r="J150" s="130">
        <v>3</v>
      </c>
      <c r="K150" s="134" t="s">
        <v>460</v>
      </c>
      <c r="L150" s="125" t="s">
        <v>742</v>
      </c>
      <c r="M150" s="148">
        <v>2</v>
      </c>
      <c r="N150" s="132">
        <f>J150*M150</f>
        <v>6</v>
      </c>
      <c r="O150" s="551" t="s">
        <v>6563</v>
      </c>
      <c r="P150" s="323" t="s">
        <v>6351</v>
      </c>
      <c r="Q150" s="338">
        <v>2</v>
      </c>
      <c r="R150" s="149">
        <f>J150*M150*Q150</f>
        <v>12</v>
      </c>
      <c r="S150" s="159"/>
      <c r="T150" s="494"/>
      <c r="U150" s="451"/>
      <c r="V150" s="451"/>
      <c r="W150" s="209"/>
      <c r="X150" s="209"/>
      <c r="Y150" s="211"/>
      <c r="Z150" s="209"/>
      <c r="AA150" s="209"/>
      <c r="AB150" s="160"/>
      <c r="AC150" s="155"/>
      <c r="AD150" s="119"/>
      <c r="AE150" s="78"/>
      <c r="AF150" s="123">
        <f t="shared" si="27"/>
        <v>5719</v>
      </c>
    </row>
    <row r="151" spans="1:32" ht="230.25" hidden="1" outlineLevel="3" thickBot="1" x14ac:dyDescent="0.25">
      <c r="A151" s="251" t="s">
        <v>4514</v>
      </c>
      <c r="B151" s="596" t="s">
        <v>2447</v>
      </c>
      <c r="C151" s="601" t="s">
        <v>2369</v>
      </c>
      <c r="D151" s="638" t="s">
        <v>2449</v>
      </c>
      <c r="E151" s="209" t="s">
        <v>194</v>
      </c>
      <c r="F151" s="209" t="s">
        <v>2448</v>
      </c>
      <c r="G151" s="143" t="s">
        <v>1247</v>
      </c>
      <c r="H151" s="252" t="s">
        <v>1228</v>
      </c>
      <c r="I151" s="215" t="s">
        <v>1178</v>
      </c>
      <c r="J151" s="255">
        <v>3</v>
      </c>
      <c r="K151" s="178" t="s">
        <v>277</v>
      </c>
      <c r="L151" s="256" t="s">
        <v>751</v>
      </c>
      <c r="M151" s="166">
        <v>2</v>
      </c>
      <c r="N151" s="147">
        <f t="shared" ref="N151:N155" si="28">J151*M151</f>
        <v>6</v>
      </c>
      <c r="O151" s="551" t="s">
        <v>6563</v>
      </c>
      <c r="P151" s="462" t="s">
        <v>6351</v>
      </c>
      <c r="Q151" s="338">
        <v>2</v>
      </c>
      <c r="R151" s="149">
        <f t="shared" ref="R151:R156" si="29">J151*M151*Q151</f>
        <v>12</v>
      </c>
      <c r="S151" s="159"/>
      <c r="T151" s="494"/>
      <c r="U151" s="451"/>
      <c r="V151" s="451"/>
      <c r="W151" s="209"/>
      <c r="X151" s="209"/>
      <c r="Y151" s="211"/>
      <c r="Z151" s="209"/>
      <c r="AA151" s="209"/>
      <c r="AB151" s="160"/>
      <c r="AC151" s="155"/>
      <c r="AD151" s="119"/>
      <c r="AE151" s="78"/>
      <c r="AF151" s="123">
        <f t="shared" si="27"/>
        <v>12465</v>
      </c>
    </row>
    <row r="152" spans="1:32" ht="230.25" hidden="1" outlineLevel="3" thickBot="1" x14ac:dyDescent="0.25">
      <c r="A152" s="251" t="s">
        <v>4515</v>
      </c>
      <c r="B152" s="628"/>
      <c r="C152" s="601"/>
      <c r="D152" s="638"/>
      <c r="E152" s="209" t="s">
        <v>251</v>
      </c>
      <c r="F152" s="209" t="s">
        <v>2450</v>
      </c>
      <c r="G152" s="143" t="s">
        <v>1254</v>
      </c>
      <c r="H152" s="526" t="s">
        <v>1227</v>
      </c>
      <c r="I152" s="215" t="s">
        <v>768</v>
      </c>
      <c r="J152" s="255">
        <v>1</v>
      </c>
      <c r="K152" s="178" t="s">
        <v>277</v>
      </c>
      <c r="L152" s="256" t="s">
        <v>743</v>
      </c>
      <c r="M152" s="333">
        <v>1</v>
      </c>
      <c r="N152" s="147">
        <f t="shared" si="28"/>
        <v>1</v>
      </c>
      <c r="O152" s="551" t="s">
        <v>6563</v>
      </c>
      <c r="P152" s="152" t="s">
        <v>675</v>
      </c>
      <c r="Q152" s="338">
        <v>5</v>
      </c>
      <c r="R152" s="149">
        <f t="shared" si="29"/>
        <v>5</v>
      </c>
      <c r="S152" s="159"/>
      <c r="T152" s="494"/>
      <c r="U152" s="451"/>
      <c r="V152" s="451"/>
      <c r="W152" s="209"/>
      <c r="X152" s="209"/>
      <c r="Y152" s="211"/>
      <c r="Z152" s="209"/>
      <c r="AA152" s="209"/>
      <c r="AB152" s="160"/>
      <c r="AC152" s="155"/>
      <c r="AD152" s="119"/>
      <c r="AE152" s="78"/>
      <c r="AF152" s="123">
        <f t="shared" si="27"/>
        <v>12466</v>
      </c>
    </row>
    <row r="153" spans="1:32" ht="230.25" hidden="1" outlineLevel="3" thickBot="1" x14ac:dyDescent="0.25">
      <c r="A153" s="251" t="s">
        <v>4516</v>
      </c>
      <c r="B153" s="596" t="s">
        <v>3907</v>
      </c>
      <c r="C153" s="635" t="s">
        <v>2370</v>
      </c>
      <c r="D153" s="627" t="s">
        <v>443</v>
      </c>
      <c r="E153" s="209" t="s">
        <v>208</v>
      </c>
      <c r="F153" s="209" t="s">
        <v>2410</v>
      </c>
      <c r="G153" s="143" t="s">
        <v>1254</v>
      </c>
      <c r="H153" s="525" t="s">
        <v>1227</v>
      </c>
      <c r="I153" s="145" t="s">
        <v>768</v>
      </c>
      <c r="J153" s="130">
        <v>1</v>
      </c>
      <c r="K153" s="134" t="s">
        <v>277</v>
      </c>
      <c r="L153" s="125" t="s">
        <v>743</v>
      </c>
      <c r="M153" s="148">
        <v>1</v>
      </c>
      <c r="N153" s="132">
        <f t="shared" si="28"/>
        <v>1</v>
      </c>
      <c r="O153" s="551" t="s">
        <v>6563</v>
      </c>
      <c r="P153" s="158" t="s">
        <v>103</v>
      </c>
      <c r="Q153" s="338">
        <v>5</v>
      </c>
      <c r="R153" s="149">
        <f t="shared" si="29"/>
        <v>5</v>
      </c>
      <c r="S153" s="159"/>
      <c r="T153" s="494"/>
      <c r="U153" s="451"/>
      <c r="V153" s="451"/>
      <c r="W153" s="209"/>
      <c r="X153" s="209"/>
      <c r="Y153" s="211"/>
      <c r="Z153" s="209"/>
      <c r="AA153" s="209"/>
      <c r="AB153" s="160"/>
      <c r="AC153" s="155"/>
      <c r="AD153" s="119"/>
      <c r="AE153" s="78"/>
      <c r="AF153" s="123">
        <f t="shared" si="27"/>
        <v>12467</v>
      </c>
    </row>
    <row r="154" spans="1:32" ht="230.25" hidden="1" outlineLevel="3" thickBot="1" x14ac:dyDescent="0.25">
      <c r="A154" s="251" t="s">
        <v>4517</v>
      </c>
      <c r="B154" s="597"/>
      <c r="C154" s="635"/>
      <c r="D154" s="627"/>
      <c r="E154" s="209" t="s">
        <v>255</v>
      </c>
      <c r="F154" s="486" t="s">
        <v>6340</v>
      </c>
      <c r="G154" s="483" t="s">
        <v>4218</v>
      </c>
      <c r="H154" s="528" t="s">
        <v>1803</v>
      </c>
      <c r="I154" s="466" t="s">
        <v>3018</v>
      </c>
      <c r="J154" s="484">
        <v>3</v>
      </c>
      <c r="K154" s="468" t="s">
        <v>453</v>
      </c>
      <c r="L154" s="469" t="s">
        <v>449</v>
      </c>
      <c r="M154" s="485">
        <v>2</v>
      </c>
      <c r="N154" s="471">
        <f t="shared" si="28"/>
        <v>6</v>
      </c>
      <c r="O154" s="551" t="s">
        <v>6563</v>
      </c>
      <c r="P154" s="462" t="s">
        <v>6348</v>
      </c>
      <c r="Q154" s="473">
        <v>3</v>
      </c>
      <c r="R154" s="149">
        <f t="shared" si="29"/>
        <v>18</v>
      </c>
      <c r="S154" s="159"/>
      <c r="T154" s="494"/>
      <c r="U154" s="451"/>
      <c r="V154" s="451"/>
      <c r="W154" s="209"/>
      <c r="X154" s="209"/>
      <c r="Y154" s="211"/>
      <c r="Z154" s="209"/>
      <c r="AA154" s="209"/>
      <c r="AB154" s="160"/>
      <c r="AC154" s="155"/>
      <c r="AD154" s="119"/>
      <c r="AE154" s="78"/>
      <c r="AF154" s="123">
        <f t="shared" si="27"/>
        <v>12468</v>
      </c>
    </row>
    <row r="155" spans="1:32" ht="230.25" hidden="1" outlineLevel="3" thickBot="1" x14ac:dyDescent="0.25">
      <c r="A155" s="251" t="s">
        <v>4518</v>
      </c>
      <c r="B155" s="167" t="s">
        <v>2451</v>
      </c>
      <c r="C155" s="254" t="s">
        <v>2371</v>
      </c>
      <c r="D155" s="139" t="s">
        <v>2452</v>
      </c>
      <c r="E155" s="209" t="s">
        <v>2453</v>
      </c>
      <c r="F155" s="209" t="s">
        <v>2454</v>
      </c>
      <c r="G155" s="143" t="s">
        <v>1254</v>
      </c>
      <c r="H155" s="525" t="s">
        <v>1227</v>
      </c>
      <c r="I155" s="145" t="s">
        <v>768</v>
      </c>
      <c r="J155" s="130">
        <v>1</v>
      </c>
      <c r="K155" s="134" t="s">
        <v>277</v>
      </c>
      <c r="L155" s="125" t="s">
        <v>743</v>
      </c>
      <c r="M155" s="148">
        <v>1</v>
      </c>
      <c r="N155" s="132">
        <f t="shared" si="28"/>
        <v>1</v>
      </c>
      <c r="O155" s="551" t="s">
        <v>6563</v>
      </c>
      <c r="P155" s="158" t="s">
        <v>103</v>
      </c>
      <c r="Q155" s="338">
        <v>5</v>
      </c>
      <c r="R155" s="149">
        <f t="shared" si="29"/>
        <v>5</v>
      </c>
      <c r="S155" s="159"/>
      <c r="T155" s="494"/>
      <c r="U155" s="451"/>
      <c r="V155" s="451"/>
      <c r="W155" s="209"/>
      <c r="X155" s="209"/>
      <c r="Y155" s="211"/>
      <c r="Z155" s="209"/>
      <c r="AA155" s="209"/>
      <c r="AB155" s="160"/>
      <c r="AC155" s="155"/>
      <c r="AD155" s="119"/>
      <c r="AE155" s="78"/>
      <c r="AF155" s="123">
        <f t="shared" si="27"/>
        <v>12469</v>
      </c>
    </row>
    <row r="156" spans="1:32" ht="230.25" hidden="1" outlineLevel="3" thickBot="1" x14ac:dyDescent="0.25">
      <c r="A156" s="251" t="s">
        <v>4519</v>
      </c>
      <c r="B156" s="167" t="s">
        <v>2456</v>
      </c>
      <c r="C156" s="254" t="s">
        <v>2455</v>
      </c>
      <c r="D156" s="139" t="s">
        <v>2457</v>
      </c>
      <c r="E156" s="209" t="s">
        <v>2442</v>
      </c>
      <c r="F156" s="209" t="s">
        <v>2458</v>
      </c>
      <c r="G156" s="143" t="s">
        <v>1254</v>
      </c>
      <c r="H156" s="525" t="s">
        <v>1227</v>
      </c>
      <c r="I156" s="145" t="s">
        <v>768</v>
      </c>
      <c r="J156" s="130">
        <v>2</v>
      </c>
      <c r="K156" s="134" t="s">
        <v>277</v>
      </c>
      <c r="L156" s="125" t="s">
        <v>743</v>
      </c>
      <c r="M156" s="148">
        <v>1</v>
      </c>
      <c r="N156" s="147">
        <f t="shared" si="14"/>
        <v>2</v>
      </c>
      <c r="O156" s="551" t="s">
        <v>6563</v>
      </c>
      <c r="P156" s="158" t="s">
        <v>103</v>
      </c>
      <c r="Q156" s="338">
        <v>5</v>
      </c>
      <c r="R156" s="149">
        <f t="shared" si="29"/>
        <v>10</v>
      </c>
      <c r="S156" s="159"/>
      <c r="T156" s="494"/>
      <c r="U156" s="451"/>
      <c r="V156" s="451"/>
      <c r="W156" s="209"/>
      <c r="X156" s="209"/>
      <c r="Y156" s="211"/>
      <c r="Z156" s="209"/>
      <c r="AA156" s="209"/>
      <c r="AB156" s="160"/>
      <c r="AC156" s="155"/>
      <c r="AD156" s="119"/>
      <c r="AE156" s="78"/>
      <c r="AF156" s="123">
        <f t="shared" si="27"/>
        <v>12470</v>
      </c>
    </row>
    <row r="157" spans="1:32" ht="21" outlineLevel="2" collapsed="1" thickBot="1" x14ac:dyDescent="0.25">
      <c r="A157" s="144"/>
      <c r="B157" s="117" t="s">
        <v>2052</v>
      </c>
      <c r="C157" s="282"/>
      <c r="D157" s="291"/>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8"/>
      <c r="AE157" s="78"/>
      <c r="AF157" s="123">
        <f t="shared" si="27"/>
        <v>0</v>
      </c>
    </row>
    <row r="158" spans="1:32" ht="230.25" hidden="1" outlineLevel="3" thickBot="1" x14ac:dyDescent="0.25">
      <c r="A158" s="144" t="s">
        <v>503</v>
      </c>
      <c r="B158" s="740" t="s">
        <v>2514</v>
      </c>
      <c r="C158" s="623" t="s">
        <v>2090</v>
      </c>
      <c r="D158" s="603" t="s">
        <v>275</v>
      </c>
      <c r="E158" s="206" t="s">
        <v>276</v>
      </c>
      <c r="F158" s="206" t="s">
        <v>6349</v>
      </c>
      <c r="G158" s="141" t="s">
        <v>1935</v>
      </c>
      <c r="H158" s="217" t="s">
        <v>1227</v>
      </c>
      <c r="I158" s="145" t="s">
        <v>768</v>
      </c>
      <c r="J158" s="130">
        <v>2</v>
      </c>
      <c r="K158" s="134" t="s">
        <v>277</v>
      </c>
      <c r="L158" s="125" t="s">
        <v>743</v>
      </c>
      <c r="M158" s="148">
        <v>2</v>
      </c>
      <c r="N158" s="132">
        <f>J158*M158</f>
        <v>4</v>
      </c>
      <c r="O158" s="551" t="s">
        <v>6563</v>
      </c>
      <c r="P158" s="158" t="s">
        <v>103</v>
      </c>
      <c r="Q158" s="338">
        <v>3</v>
      </c>
      <c r="R158" s="149">
        <f t="shared" ref="R158:R304" si="30">J158*M158*Q158</f>
        <v>12</v>
      </c>
      <c r="S158" s="159"/>
      <c r="T158" s="494"/>
      <c r="U158" s="451"/>
      <c r="V158" s="451"/>
      <c r="W158" s="209"/>
      <c r="X158" s="209"/>
      <c r="Y158" s="211"/>
      <c r="Z158" s="209"/>
      <c r="AA158" s="209"/>
      <c r="AB158" s="160"/>
      <c r="AC158" s="155"/>
      <c r="AD158" s="119"/>
      <c r="AE158" s="78"/>
      <c r="AF158" s="123">
        <f t="shared" si="27"/>
        <v>-1704</v>
      </c>
    </row>
    <row r="159" spans="1:32" ht="230.25" hidden="1" outlineLevel="3" thickBot="1" x14ac:dyDescent="0.25">
      <c r="A159" s="144" t="s">
        <v>504</v>
      </c>
      <c r="B159" s="649"/>
      <c r="C159" s="599"/>
      <c r="D159" s="605"/>
      <c r="E159" s="206" t="s">
        <v>278</v>
      </c>
      <c r="F159" s="206" t="s">
        <v>2053</v>
      </c>
      <c r="G159" s="487" t="s">
        <v>4218</v>
      </c>
      <c r="H159" s="526" t="s">
        <v>1803</v>
      </c>
      <c r="I159" s="215" t="s">
        <v>3018</v>
      </c>
      <c r="J159" s="257">
        <v>3</v>
      </c>
      <c r="K159" s="178" t="s">
        <v>453</v>
      </c>
      <c r="L159" s="256" t="s">
        <v>449</v>
      </c>
      <c r="M159" s="131">
        <v>2</v>
      </c>
      <c r="N159" s="132">
        <f t="shared" ref="N159" si="31">J159*M159</f>
        <v>6</v>
      </c>
      <c r="O159" s="551" t="s">
        <v>6563</v>
      </c>
      <c r="P159" s="158" t="s">
        <v>6348</v>
      </c>
      <c r="Q159" s="338">
        <v>3</v>
      </c>
      <c r="R159" s="149">
        <f t="shared" si="30"/>
        <v>18</v>
      </c>
      <c r="S159" s="159"/>
      <c r="T159" s="494"/>
      <c r="U159" s="451"/>
      <c r="V159" s="451"/>
      <c r="W159" s="209"/>
      <c r="X159" s="209"/>
      <c r="Y159" s="211"/>
      <c r="Z159" s="209"/>
      <c r="AA159" s="209"/>
      <c r="AB159" s="160"/>
      <c r="AC159" s="155"/>
      <c r="AD159" s="119"/>
      <c r="AE159" s="78"/>
      <c r="AF159" s="123">
        <f t="shared" si="27"/>
        <v>-1705</v>
      </c>
    </row>
    <row r="160" spans="1:32" ht="230.25" hidden="1" outlineLevel="3" thickBot="1" x14ac:dyDescent="0.25">
      <c r="A160" s="251" t="s">
        <v>849</v>
      </c>
      <c r="B160" s="647" t="s">
        <v>2515</v>
      </c>
      <c r="C160" s="623" t="s">
        <v>2374</v>
      </c>
      <c r="D160" s="603" t="s">
        <v>745</v>
      </c>
      <c r="E160" s="206" t="s">
        <v>1331</v>
      </c>
      <c r="F160" s="206" t="s">
        <v>1335</v>
      </c>
      <c r="G160" s="205" t="s">
        <v>1254</v>
      </c>
      <c r="H160" s="526" t="s">
        <v>1227</v>
      </c>
      <c r="I160" s="145" t="s">
        <v>768</v>
      </c>
      <c r="J160" s="130">
        <v>1</v>
      </c>
      <c r="K160" s="134" t="s">
        <v>451</v>
      </c>
      <c r="L160" s="125" t="s">
        <v>743</v>
      </c>
      <c r="M160" s="148">
        <v>1</v>
      </c>
      <c r="N160" s="132">
        <f t="shared" si="14"/>
        <v>1</v>
      </c>
      <c r="O160" s="551" t="s">
        <v>6563</v>
      </c>
      <c r="P160" s="158" t="s">
        <v>103</v>
      </c>
      <c r="Q160" s="338">
        <v>5</v>
      </c>
      <c r="R160" s="149">
        <f t="shared" si="30"/>
        <v>5</v>
      </c>
      <c r="S160" s="159"/>
      <c r="T160" s="494"/>
      <c r="U160" s="451"/>
      <c r="V160" s="451"/>
      <c r="W160" s="209"/>
      <c r="X160" s="209"/>
      <c r="Y160" s="211"/>
      <c r="Z160" s="209"/>
      <c r="AA160" s="209"/>
      <c r="AB160" s="160"/>
      <c r="AC160" s="155"/>
      <c r="AD160" s="119"/>
      <c r="AE160" s="78"/>
      <c r="AF160" s="123">
        <f t="shared" si="27"/>
        <v>5720</v>
      </c>
    </row>
    <row r="161" spans="1:32" ht="230.25" hidden="1" outlineLevel="3" thickBot="1" x14ac:dyDescent="0.25">
      <c r="A161" s="251" t="s">
        <v>850</v>
      </c>
      <c r="B161" s="649"/>
      <c r="C161" s="599"/>
      <c r="D161" s="605"/>
      <c r="E161" s="206" t="s">
        <v>1332</v>
      </c>
      <c r="F161" s="206" t="s">
        <v>2053</v>
      </c>
      <c r="G161" s="555" t="s">
        <v>4218</v>
      </c>
      <c r="H161" s="525" t="s">
        <v>1803</v>
      </c>
      <c r="I161" s="145" t="s">
        <v>3018</v>
      </c>
      <c r="J161" s="146">
        <v>3</v>
      </c>
      <c r="K161" s="292" t="s">
        <v>214</v>
      </c>
      <c r="L161" s="125" t="s">
        <v>203</v>
      </c>
      <c r="M161" s="148">
        <v>1</v>
      </c>
      <c r="N161" s="132">
        <f>J161*M161</f>
        <v>3</v>
      </c>
      <c r="O161" s="556" t="s">
        <v>6563</v>
      </c>
      <c r="P161" s="158" t="s">
        <v>6348</v>
      </c>
      <c r="Q161" s="338">
        <v>3</v>
      </c>
      <c r="R161" s="149">
        <f t="shared" si="30"/>
        <v>9</v>
      </c>
      <c r="S161" s="159"/>
      <c r="T161" s="494"/>
      <c r="U161" s="451"/>
      <c r="V161" s="451"/>
      <c r="W161" s="209"/>
      <c r="X161" s="209"/>
      <c r="Y161" s="211"/>
      <c r="Z161" s="209"/>
      <c r="AA161" s="209"/>
      <c r="AB161" s="160"/>
      <c r="AC161" s="155"/>
      <c r="AD161" s="119"/>
      <c r="AE161" s="78"/>
      <c r="AF161" s="123">
        <f t="shared" si="27"/>
        <v>5721</v>
      </c>
    </row>
    <row r="162" spans="1:32" ht="230.25" hidden="1" outlineLevel="3" thickBot="1" x14ac:dyDescent="0.25">
      <c r="A162" s="251" t="s">
        <v>851</v>
      </c>
      <c r="B162" s="647" t="s">
        <v>2516</v>
      </c>
      <c r="C162" s="598" t="s">
        <v>2373</v>
      </c>
      <c r="D162" s="604" t="s">
        <v>746</v>
      </c>
      <c r="E162" s="206" t="s">
        <v>1333</v>
      </c>
      <c r="F162" s="206" t="s">
        <v>1263</v>
      </c>
      <c r="G162" s="205" t="s">
        <v>1254</v>
      </c>
      <c r="H162" s="526" t="s">
        <v>1227</v>
      </c>
      <c r="I162" s="145" t="s">
        <v>768</v>
      </c>
      <c r="J162" s="130">
        <v>1</v>
      </c>
      <c r="K162" s="134" t="s">
        <v>451</v>
      </c>
      <c r="L162" s="125" t="s">
        <v>743</v>
      </c>
      <c r="M162" s="148">
        <v>1</v>
      </c>
      <c r="N162" s="132">
        <f t="shared" si="14"/>
        <v>1</v>
      </c>
      <c r="O162" s="551" t="s">
        <v>6563</v>
      </c>
      <c r="P162" s="158" t="s">
        <v>103</v>
      </c>
      <c r="Q162" s="338">
        <v>5</v>
      </c>
      <c r="R162" s="149">
        <f t="shared" si="30"/>
        <v>5</v>
      </c>
      <c r="S162" s="159"/>
      <c r="T162" s="494"/>
      <c r="U162" s="451"/>
      <c r="V162" s="451"/>
      <c r="W162" s="209"/>
      <c r="X162" s="209"/>
      <c r="Y162" s="211"/>
      <c r="Z162" s="209"/>
      <c r="AA162" s="209"/>
      <c r="AB162" s="160"/>
      <c r="AC162" s="155"/>
      <c r="AD162" s="119"/>
      <c r="AE162" s="78"/>
      <c r="AF162" s="123">
        <f t="shared" si="27"/>
        <v>5722</v>
      </c>
    </row>
    <row r="163" spans="1:32" ht="230.25" hidden="1" outlineLevel="3" thickBot="1" x14ac:dyDescent="0.25">
      <c r="A163" s="251" t="s">
        <v>852</v>
      </c>
      <c r="B163" s="649"/>
      <c r="C163" s="598"/>
      <c r="D163" s="604"/>
      <c r="E163" s="206" t="s">
        <v>1334</v>
      </c>
      <c r="F163" s="206" t="s">
        <v>2053</v>
      </c>
      <c r="G163" s="555" t="s">
        <v>4218</v>
      </c>
      <c r="H163" s="525" t="s">
        <v>1803</v>
      </c>
      <c r="I163" s="145" t="s">
        <v>3018</v>
      </c>
      <c r="J163" s="146">
        <v>3</v>
      </c>
      <c r="K163" s="292" t="s">
        <v>214</v>
      </c>
      <c r="L163" s="125" t="s">
        <v>203</v>
      </c>
      <c r="M163" s="148">
        <v>1</v>
      </c>
      <c r="N163" s="132">
        <f>J163*M163</f>
        <v>3</v>
      </c>
      <c r="O163" s="556" t="s">
        <v>6563</v>
      </c>
      <c r="P163" s="158" t="s">
        <v>6348</v>
      </c>
      <c r="Q163" s="338">
        <v>3</v>
      </c>
      <c r="R163" s="149">
        <f t="shared" si="30"/>
        <v>9</v>
      </c>
      <c r="S163" s="159"/>
      <c r="T163" s="494"/>
      <c r="U163" s="451"/>
      <c r="V163" s="451"/>
      <c r="W163" s="209"/>
      <c r="X163" s="209"/>
      <c r="Y163" s="211"/>
      <c r="Z163" s="209"/>
      <c r="AA163" s="209"/>
      <c r="AB163" s="160"/>
      <c r="AC163" s="155"/>
      <c r="AD163" s="119"/>
      <c r="AE163" s="78"/>
      <c r="AF163" s="123">
        <f t="shared" si="27"/>
        <v>5723</v>
      </c>
    </row>
    <row r="164" spans="1:32" ht="230.25" hidden="1" outlineLevel="3" thickBot="1" x14ac:dyDescent="0.25">
      <c r="A164" s="251" t="s">
        <v>4520</v>
      </c>
      <c r="B164" s="596" t="s">
        <v>2549</v>
      </c>
      <c r="C164" s="623" t="s">
        <v>2550</v>
      </c>
      <c r="D164" s="603" t="s">
        <v>2558</v>
      </c>
      <c r="E164" s="206" t="s">
        <v>445</v>
      </c>
      <c r="F164" s="224" t="s">
        <v>2538</v>
      </c>
      <c r="G164" s="133" t="s">
        <v>674</v>
      </c>
      <c r="H164" s="526" t="s">
        <v>1227</v>
      </c>
      <c r="I164" s="145" t="s">
        <v>768</v>
      </c>
      <c r="J164" s="146">
        <v>1</v>
      </c>
      <c r="K164" s="134" t="s">
        <v>453</v>
      </c>
      <c r="L164" s="125" t="s">
        <v>743</v>
      </c>
      <c r="M164" s="174">
        <v>1</v>
      </c>
      <c r="N164" s="132">
        <f t="shared" si="14"/>
        <v>1</v>
      </c>
      <c r="O164" s="551" t="s">
        <v>6563</v>
      </c>
      <c r="P164" s="158" t="s">
        <v>103</v>
      </c>
      <c r="Q164" s="338">
        <v>5</v>
      </c>
      <c r="R164" s="149">
        <f t="shared" si="30"/>
        <v>5</v>
      </c>
      <c r="S164" s="150"/>
      <c r="T164" s="497"/>
      <c r="U164" s="456"/>
      <c r="V164" s="456"/>
      <c r="W164" s="139"/>
      <c r="X164" s="139"/>
      <c r="Y164" s="151"/>
      <c r="Z164" s="139"/>
      <c r="AA164" s="139"/>
      <c r="AB164" s="152"/>
      <c r="AC164" s="153"/>
      <c r="AD164" s="119"/>
      <c r="AE164" s="78"/>
      <c r="AF164" s="123">
        <f t="shared" si="27"/>
        <v>12471</v>
      </c>
    </row>
    <row r="165" spans="1:32" ht="230.25" hidden="1" outlineLevel="3" thickBot="1" x14ac:dyDescent="0.25">
      <c r="A165" s="251" t="s">
        <v>4521</v>
      </c>
      <c r="B165" s="597"/>
      <c r="C165" s="599"/>
      <c r="D165" s="605"/>
      <c r="E165" s="206" t="s">
        <v>447</v>
      </c>
      <c r="F165" s="224" t="s">
        <v>2559</v>
      </c>
      <c r="G165" s="133" t="s">
        <v>674</v>
      </c>
      <c r="H165" s="526" t="s">
        <v>1227</v>
      </c>
      <c r="I165" s="145" t="s">
        <v>768</v>
      </c>
      <c r="J165" s="146">
        <v>1</v>
      </c>
      <c r="K165" s="134" t="s">
        <v>451</v>
      </c>
      <c r="L165" s="125" t="s">
        <v>743</v>
      </c>
      <c r="M165" s="174">
        <v>1</v>
      </c>
      <c r="N165" s="132">
        <f t="shared" si="14"/>
        <v>1</v>
      </c>
      <c r="O165" s="551" t="s">
        <v>6563</v>
      </c>
      <c r="P165" s="158" t="s">
        <v>103</v>
      </c>
      <c r="Q165" s="338">
        <v>5</v>
      </c>
      <c r="R165" s="149">
        <f t="shared" si="30"/>
        <v>5</v>
      </c>
      <c r="S165" s="150"/>
      <c r="T165" s="497"/>
      <c r="U165" s="456"/>
      <c r="V165" s="456"/>
      <c r="W165" s="139"/>
      <c r="X165" s="139"/>
      <c r="Y165" s="151"/>
      <c r="Z165" s="139"/>
      <c r="AA165" s="139"/>
      <c r="AB165" s="152"/>
      <c r="AC165" s="153"/>
      <c r="AD165" s="119"/>
      <c r="AE165" s="78"/>
      <c r="AF165" s="123">
        <f t="shared" si="27"/>
        <v>12472</v>
      </c>
    </row>
    <row r="166" spans="1:32" ht="230.25" hidden="1" outlineLevel="3" thickBot="1" x14ac:dyDescent="0.25">
      <c r="A166" s="251" t="s">
        <v>4522</v>
      </c>
      <c r="B166" s="596" t="s">
        <v>2551</v>
      </c>
      <c r="C166" s="623" t="s">
        <v>2552</v>
      </c>
      <c r="D166" s="603" t="s">
        <v>2560</v>
      </c>
      <c r="E166" s="206" t="s">
        <v>445</v>
      </c>
      <c r="F166" s="224" t="s">
        <v>4233</v>
      </c>
      <c r="G166" s="133" t="s">
        <v>674</v>
      </c>
      <c r="H166" s="526" t="s">
        <v>1227</v>
      </c>
      <c r="I166" s="145" t="s">
        <v>768</v>
      </c>
      <c r="J166" s="146">
        <v>1</v>
      </c>
      <c r="K166" s="134" t="s">
        <v>451</v>
      </c>
      <c r="L166" s="125" t="s">
        <v>743</v>
      </c>
      <c r="M166" s="174">
        <v>1</v>
      </c>
      <c r="N166" s="132">
        <f t="shared" si="14"/>
        <v>1</v>
      </c>
      <c r="O166" s="551" t="s">
        <v>6563</v>
      </c>
      <c r="P166" s="158" t="s">
        <v>103</v>
      </c>
      <c r="Q166" s="338">
        <v>5</v>
      </c>
      <c r="R166" s="149">
        <f t="shared" si="30"/>
        <v>5</v>
      </c>
      <c r="S166" s="150"/>
      <c r="T166" s="497"/>
      <c r="U166" s="456"/>
      <c r="V166" s="456"/>
      <c r="W166" s="139"/>
      <c r="X166" s="139"/>
      <c r="Y166" s="151"/>
      <c r="Z166" s="139"/>
      <c r="AA166" s="139"/>
      <c r="AB166" s="152"/>
      <c r="AC166" s="153"/>
      <c r="AD166" s="119"/>
      <c r="AE166" s="78"/>
      <c r="AF166" s="123">
        <f t="shared" si="27"/>
        <v>12473</v>
      </c>
    </row>
    <row r="167" spans="1:32" ht="230.25" hidden="1" outlineLevel="3" thickBot="1" x14ac:dyDescent="0.25">
      <c r="A167" s="251" t="s">
        <v>4523</v>
      </c>
      <c r="B167" s="597"/>
      <c r="C167" s="599"/>
      <c r="D167" s="605"/>
      <c r="E167" s="206" t="s">
        <v>447</v>
      </c>
      <c r="F167" s="224" t="s">
        <v>4234</v>
      </c>
      <c r="G167" s="133" t="s">
        <v>674</v>
      </c>
      <c r="H167" s="526" t="s">
        <v>1227</v>
      </c>
      <c r="I167" s="145" t="s">
        <v>768</v>
      </c>
      <c r="J167" s="146">
        <v>1</v>
      </c>
      <c r="K167" s="134" t="s">
        <v>451</v>
      </c>
      <c r="L167" s="125" t="s">
        <v>743</v>
      </c>
      <c r="M167" s="174">
        <v>1</v>
      </c>
      <c r="N167" s="132">
        <f t="shared" si="14"/>
        <v>1</v>
      </c>
      <c r="O167" s="551" t="s">
        <v>6563</v>
      </c>
      <c r="P167" s="158" t="s">
        <v>103</v>
      </c>
      <c r="Q167" s="338">
        <v>5</v>
      </c>
      <c r="R167" s="149">
        <f t="shared" si="30"/>
        <v>5</v>
      </c>
      <c r="S167" s="150"/>
      <c r="T167" s="497"/>
      <c r="U167" s="456"/>
      <c r="V167" s="456"/>
      <c r="W167" s="139"/>
      <c r="X167" s="139"/>
      <c r="Y167" s="151"/>
      <c r="Z167" s="139"/>
      <c r="AA167" s="139"/>
      <c r="AB167" s="152"/>
      <c r="AC167" s="153"/>
      <c r="AD167" s="119"/>
      <c r="AE167" s="78"/>
      <c r="AF167" s="123">
        <f t="shared" si="27"/>
        <v>12474</v>
      </c>
    </row>
    <row r="168" spans="1:32" ht="230.25" hidden="1" outlineLevel="3" thickBot="1" x14ac:dyDescent="0.25">
      <c r="A168" s="251" t="s">
        <v>4524</v>
      </c>
      <c r="B168" s="596" t="s">
        <v>2553</v>
      </c>
      <c r="C168" s="623" t="s">
        <v>2554</v>
      </c>
      <c r="D168" s="603" t="s">
        <v>2561</v>
      </c>
      <c r="E168" s="206" t="s">
        <v>445</v>
      </c>
      <c r="F168" s="224" t="s">
        <v>4233</v>
      </c>
      <c r="G168" s="133" t="s">
        <v>674</v>
      </c>
      <c r="H168" s="526" t="s">
        <v>1227</v>
      </c>
      <c r="I168" s="145" t="s">
        <v>768</v>
      </c>
      <c r="J168" s="146">
        <v>1</v>
      </c>
      <c r="K168" s="134" t="s">
        <v>451</v>
      </c>
      <c r="L168" s="125" t="s">
        <v>743</v>
      </c>
      <c r="M168" s="174">
        <v>1</v>
      </c>
      <c r="N168" s="132">
        <f t="shared" si="14"/>
        <v>1</v>
      </c>
      <c r="O168" s="551" t="s">
        <v>6563</v>
      </c>
      <c r="P168" s="158" t="s">
        <v>103</v>
      </c>
      <c r="Q168" s="338">
        <v>5</v>
      </c>
      <c r="R168" s="149">
        <f t="shared" si="30"/>
        <v>5</v>
      </c>
      <c r="S168" s="150"/>
      <c r="T168" s="497"/>
      <c r="U168" s="456"/>
      <c r="V168" s="456"/>
      <c r="W168" s="139"/>
      <c r="X168" s="139"/>
      <c r="Y168" s="151"/>
      <c r="Z168" s="139"/>
      <c r="AA168" s="139"/>
      <c r="AB168" s="152"/>
      <c r="AC168" s="153"/>
      <c r="AD168" s="119"/>
      <c r="AE168" s="78"/>
      <c r="AF168" s="123">
        <f t="shared" si="27"/>
        <v>12475</v>
      </c>
    </row>
    <row r="169" spans="1:32" ht="230.25" hidden="1" outlineLevel="3" thickBot="1" x14ac:dyDescent="0.25">
      <c r="A169" s="251" t="s">
        <v>4525</v>
      </c>
      <c r="B169" s="597"/>
      <c r="C169" s="599"/>
      <c r="D169" s="605"/>
      <c r="E169" s="206" t="s">
        <v>447</v>
      </c>
      <c r="F169" s="224" t="s">
        <v>4235</v>
      </c>
      <c r="G169" s="133" t="s">
        <v>674</v>
      </c>
      <c r="H169" s="526" t="s">
        <v>1227</v>
      </c>
      <c r="I169" s="145" t="s">
        <v>768</v>
      </c>
      <c r="J169" s="146">
        <v>1</v>
      </c>
      <c r="K169" s="134" t="s">
        <v>451</v>
      </c>
      <c r="L169" s="125" t="s">
        <v>743</v>
      </c>
      <c r="M169" s="174">
        <v>1</v>
      </c>
      <c r="N169" s="132">
        <f t="shared" si="14"/>
        <v>1</v>
      </c>
      <c r="O169" s="551" t="s">
        <v>6563</v>
      </c>
      <c r="P169" s="158" t="s">
        <v>103</v>
      </c>
      <c r="Q169" s="338">
        <v>5</v>
      </c>
      <c r="R169" s="149">
        <f t="shared" si="30"/>
        <v>5</v>
      </c>
      <c r="S169" s="150"/>
      <c r="T169" s="497"/>
      <c r="U169" s="456"/>
      <c r="V169" s="456"/>
      <c r="W169" s="139"/>
      <c r="X169" s="139"/>
      <c r="Y169" s="151"/>
      <c r="Z169" s="139"/>
      <c r="AA169" s="139"/>
      <c r="AB169" s="152"/>
      <c r="AC169" s="153"/>
      <c r="AD169" s="119"/>
      <c r="AE169" s="78"/>
      <c r="AF169" s="123">
        <f t="shared" si="27"/>
        <v>12476</v>
      </c>
    </row>
    <row r="170" spans="1:32" ht="230.25" hidden="1" outlineLevel="3" thickBot="1" x14ac:dyDescent="0.25">
      <c r="A170" s="251" t="s">
        <v>4526</v>
      </c>
      <c r="B170" s="596" t="s">
        <v>2555</v>
      </c>
      <c r="C170" s="623" t="s">
        <v>2556</v>
      </c>
      <c r="D170" s="603" t="s">
        <v>2563</v>
      </c>
      <c r="E170" s="224" t="s">
        <v>258</v>
      </c>
      <c r="F170" s="224" t="s">
        <v>4233</v>
      </c>
      <c r="G170" s="133" t="s">
        <v>674</v>
      </c>
      <c r="H170" s="526" t="s">
        <v>1227</v>
      </c>
      <c r="I170" s="145" t="s">
        <v>768</v>
      </c>
      <c r="J170" s="146">
        <v>1</v>
      </c>
      <c r="K170" s="134" t="s">
        <v>451</v>
      </c>
      <c r="L170" s="125" t="s">
        <v>743</v>
      </c>
      <c r="M170" s="174">
        <v>1</v>
      </c>
      <c r="N170" s="132">
        <f t="shared" si="14"/>
        <v>1</v>
      </c>
      <c r="O170" s="551" t="s">
        <v>6563</v>
      </c>
      <c r="P170" s="158" t="s">
        <v>103</v>
      </c>
      <c r="Q170" s="338">
        <v>5</v>
      </c>
      <c r="R170" s="149">
        <f t="shared" si="30"/>
        <v>5</v>
      </c>
      <c r="S170" s="150"/>
      <c r="T170" s="497"/>
      <c r="U170" s="456"/>
      <c r="V170" s="456"/>
      <c r="W170" s="139"/>
      <c r="X170" s="139"/>
      <c r="Y170" s="151"/>
      <c r="Z170" s="139"/>
      <c r="AA170" s="139"/>
      <c r="AB170" s="152"/>
      <c r="AC170" s="153"/>
      <c r="AD170" s="119"/>
      <c r="AE170" s="78"/>
      <c r="AF170" s="123">
        <f t="shared" si="27"/>
        <v>12477</v>
      </c>
    </row>
    <row r="171" spans="1:32" ht="230.25" hidden="1" outlineLevel="3" thickBot="1" x14ac:dyDescent="0.25">
      <c r="A171" s="251" t="s">
        <v>4527</v>
      </c>
      <c r="B171" s="597"/>
      <c r="C171" s="599"/>
      <c r="D171" s="605"/>
      <c r="E171" s="224" t="s">
        <v>257</v>
      </c>
      <c r="F171" s="224" t="s">
        <v>4236</v>
      </c>
      <c r="G171" s="133" t="s">
        <v>674</v>
      </c>
      <c r="H171" s="526" t="s">
        <v>1227</v>
      </c>
      <c r="I171" s="145" t="s">
        <v>768</v>
      </c>
      <c r="J171" s="146">
        <v>1</v>
      </c>
      <c r="K171" s="134" t="s">
        <v>451</v>
      </c>
      <c r="L171" s="125" t="s">
        <v>743</v>
      </c>
      <c r="M171" s="174">
        <v>1</v>
      </c>
      <c r="N171" s="132">
        <f t="shared" si="14"/>
        <v>1</v>
      </c>
      <c r="O171" s="551" t="s">
        <v>6563</v>
      </c>
      <c r="P171" s="158" t="s">
        <v>103</v>
      </c>
      <c r="Q171" s="338">
        <v>5</v>
      </c>
      <c r="R171" s="149">
        <f t="shared" si="30"/>
        <v>5</v>
      </c>
      <c r="S171" s="150"/>
      <c r="T171" s="497"/>
      <c r="U171" s="456"/>
      <c r="V171" s="456"/>
      <c r="W171" s="139"/>
      <c r="X171" s="139"/>
      <c r="Y171" s="151"/>
      <c r="Z171" s="139"/>
      <c r="AA171" s="139"/>
      <c r="AB171" s="152"/>
      <c r="AC171" s="153"/>
      <c r="AD171" s="119"/>
      <c r="AE171" s="78"/>
      <c r="AF171" s="123">
        <f t="shared" si="27"/>
        <v>12478</v>
      </c>
    </row>
    <row r="172" spans="1:32" ht="230.25" hidden="1" outlineLevel="3" thickBot="1" x14ac:dyDescent="0.25">
      <c r="A172" s="251" t="s">
        <v>4528</v>
      </c>
      <c r="B172" s="596" t="s">
        <v>2557</v>
      </c>
      <c r="C172" s="623" t="s">
        <v>2562</v>
      </c>
      <c r="D172" s="603" t="s">
        <v>4237</v>
      </c>
      <c r="E172" s="224" t="s">
        <v>196</v>
      </c>
      <c r="F172" s="224" t="s">
        <v>4238</v>
      </c>
      <c r="G172" s="133" t="s">
        <v>674</v>
      </c>
      <c r="H172" s="526" t="s">
        <v>1227</v>
      </c>
      <c r="I172" s="145" t="s">
        <v>768</v>
      </c>
      <c r="J172" s="146">
        <v>1</v>
      </c>
      <c r="K172" s="134" t="s">
        <v>451</v>
      </c>
      <c r="L172" s="125" t="s">
        <v>743</v>
      </c>
      <c r="M172" s="174">
        <v>1</v>
      </c>
      <c r="N172" s="132">
        <f t="shared" si="14"/>
        <v>1</v>
      </c>
      <c r="O172" s="551" t="s">
        <v>6563</v>
      </c>
      <c r="P172" s="158" t="s">
        <v>103</v>
      </c>
      <c r="Q172" s="338">
        <v>5</v>
      </c>
      <c r="R172" s="149">
        <f t="shared" si="30"/>
        <v>5</v>
      </c>
      <c r="S172" s="150"/>
      <c r="T172" s="497"/>
      <c r="U172" s="456"/>
      <c r="V172" s="456"/>
      <c r="W172" s="139"/>
      <c r="X172" s="139"/>
      <c r="Y172" s="151"/>
      <c r="Z172" s="139"/>
      <c r="AA172" s="139"/>
      <c r="AB172" s="152"/>
      <c r="AC172" s="153"/>
      <c r="AD172" s="119"/>
      <c r="AE172" s="78"/>
      <c r="AF172" s="123">
        <f t="shared" si="27"/>
        <v>12479</v>
      </c>
    </row>
    <row r="173" spans="1:32" ht="230.25" hidden="1" outlineLevel="3" thickBot="1" x14ac:dyDescent="0.25">
      <c r="A173" s="251" t="s">
        <v>4529</v>
      </c>
      <c r="B173" s="597"/>
      <c r="C173" s="599"/>
      <c r="D173" s="605"/>
      <c r="E173" s="224" t="s">
        <v>243</v>
      </c>
      <c r="F173" s="224" t="s">
        <v>2547</v>
      </c>
      <c r="G173" s="133" t="s">
        <v>674</v>
      </c>
      <c r="H173" s="526" t="s">
        <v>1227</v>
      </c>
      <c r="I173" s="145" t="s">
        <v>768</v>
      </c>
      <c r="J173" s="146">
        <v>1</v>
      </c>
      <c r="K173" s="134" t="s">
        <v>451</v>
      </c>
      <c r="L173" s="125" t="s">
        <v>743</v>
      </c>
      <c r="M173" s="174">
        <v>1</v>
      </c>
      <c r="N173" s="132">
        <f t="shared" si="14"/>
        <v>1</v>
      </c>
      <c r="O173" s="551" t="s">
        <v>6563</v>
      </c>
      <c r="P173" s="158" t="s">
        <v>103</v>
      </c>
      <c r="Q173" s="338">
        <v>5</v>
      </c>
      <c r="R173" s="149">
        <f t="shared" si="30"/>
        <v>5</v>
      </c>
      <c r="S173" s="150"/>
      <c r="T173" s="497"/>
      <c r="U173" s="456"/>
      <c r="V173" s="456"/>
      <c r="W173" s="139"/>
      <c r="X173" s="139"/>
      <c r="Y173" s="151"/>
      <c r="Z173" s="139"/>
      <c r="AA173" s="139"/>
      <c r="AB173" s="152"/>
      <c r="AC173" s="153"/>
      <c r="AD173" s="119"/>
      <c r="AE173" s="78"/>
      <c r="AF173" s="123">
        <f t="shared" si="27"/>
        <v>12480</v>
      </c>
    </row>
    <row r="174" spans="1:32" ht="230.25" hidden="1" outlineLevel="3" thickBot="1" x14ac:dyDescent="0.25">
      <c r="A174" s="144" t="s">
        <v>505</v>
      </c>
      <c r="B174" s="647" t="s">
        <v>2517</v>
      </c>
      <c r="C174" s="623" t="s">
        <v>2091</v>
      </c>
      <c r="D174" s="603" t="s">
        <v>279</v>
      </c>
      <c r="E174" s="206" t="s">
        <v>276</v>
      </c>
      <c r="F174" s="206" t="s">
        <v>2054</v>
      </c>
      <c r="G174" s="141" t="s">
        <v>1247</v>
      </c>
      <c r="H174" s="525" t="s">
        <v>1803</v>
      </c>
      <c r="I174" s="145" t="s">
        <v>1178</v>
      </c>
      <c r="J174" s="130">
        <v>3</v>
      </c>
      <c r="K174" s="134" t="s">
        <v>451</v>
      </c>
      <c r="L174" s="125" t="s">
        <v>743</v>
      </c>
      <c r="M174" s="148">
        <v>2</v>
      </c>
      <c r="N174" s="132">
        <f t="shared" si="14"/>
        <v>6</v>
      </c>
      <c r="O174" s="551" t="s">
        <v>6563</v>
      </c>
      <c r="P174" s="158" t="s">
        <v>6348</v>
      </c>
      <c r="Q174" s="338">
        <v>3</v>
      </c>
      <c r="R174" s="149">
        <f t="shared" si="30"/>
        <v>18</v>
      </c>
      <c r="S174" s="159"/>
      <c r="T174" s="494"/>
      <c r="U174" s="451"/>
      <c r="V174" s="451"/>
      <c r="W174" s="209"/>
      <c r="X174" s="209"/>
      <c r="Y174" s="211"/>
      <c r="Z174" s="209"/>
      <c r="AA174" s="209"/>
      <c r="AB174" s="160"/>
      <c r="AC174" s="155"/>
      <c r="AD174" s="119"/>
      <c r="AE174" s="78"/>
      <c r="AF174" s="123">
        <f t="shared" si="27"/>
        <v>-1706</v>
      </c>
    </row>
    <row r="175" spans="1:32" ht="230.25" hidden="1" outlineLevel="3" thickBot="1" x14ac:dyDescent="0.25">
      <c r="A175" s="144" t="s">
        <v>506</v>
      </c>
      <c r="B175" s="649"/>
      <c r="C175" s="598"/>
      <c r="D175" s="604"/>
      <c r="E175" s="206" t="s">
        <v>278</v>
      </c>
      <c r="F175" s="206" t="s">
        <v>2055</v>
      </c>
      <c r="G175" s="141" t="s">
        <v>1247</v>
      </c>
      <c r="H175" s="525" t="s">
        <v>1803</v>
      </c>
      <c r="I175" s="145" t="s">
        <v>1178</v>
      </c>
      <c r="J175" s="130">
        <v>3</v>
      </c>
      <c r="K175" s="134" t="s">
        <v>277</v>
      </c>
      <c r="L175" s="125" t="s">
        <v>743</v>
      </c>
      <c r="M175" s="148">
        <v>2</v>
      </c>
      <c r="N175" s="132">
        <f t="shared" si="14"/>
        <v>6</v>
      </c>
      <c r="O175" s="551" t="s">
        <v>6563</v>
      </c>
      <c r="P175" s="158" t="s">
        <v>6348</v>
      </c>
      <c r="Q175" s="338">
        <v>3</v>
      </c>
      <c r="R175" s="149">
        <f t="shared" si="30"/>
        <v>18</v>
      </c>
      <c r="S175" s="159"/>
      <c r="T175" s="494"/>
      <c r="U175" s="451"/>
      <c r="V175" s="451"/>
      <c r="W175" s="209"/>
      <c r="X175" s="209"/>
      <c r="Y175" s="211"/>
      <c r="Z175" s="209"/>
      <c r="AA175" s="209"/>
      <c r="AB175" s="160"/>
      <c r="AC175" s="155"/>
      <c r="AD175" s="119"/>
      <c r="AE175" s="78"/>
      <c r="AF175" s="123">
        <f t="shared" si="27"/>
        <v>-1707</v>
      </c>
    </row>
    <row r="176" spans="1:32" ht="230.25" hidden="1" outlineLevel="3" thickBot="1" x14ac:dyDescent="0.25">
      <c r="A176" s="144" t="s">
        <v>1184</v>
      </c>
      <c r="B176" s="647" t="s">
        <v>2518</v>
      </c>
      <c r="C176" s="623" t="s">
        <v>2092</v>
      </c>
      <c r="D176" s="603" t="s">
        <v>280</v>
      </c>
      <c r="E176" s="206" t="s">
        <v>1050</v>
      </c>
      <c r="F176" s="206" t="s">
        <v>2055</v>
      </c>
      <c r="G176" s="181" t="s">
        <v>1247</v>
      </c>
      <c r="H176" s="525" t="s">
        <v>1803</v>
      </c>
      <c r="I176" s="145" t="s">
        <v>1178</v>
      </c>
      <c r="J176" s="130">
        <v>3</v>
      </c>
      <c r="K176" s="134" t="s">
        <v>446</v>
      </c>
      <c r="L176" s="125" t="s">
        <v>743</v>
      </c>
      <c r="M176" s="148">
        <v>1</v>
      </c>
      <c r="N176" s="132">
        <f t="shared" si="14"/>
        <v>3</v>
      </c>
      <c r="O176" s="551" t="s">
        <v>6563</v>
      </c>
      <c r="P176" s="158" t="s">
        <v>6348</v>
      </c>
      <c r="Q176" s="338">
        <v>3</v>
      </c>
      <c r="R176" s="149">
        <f t="shared" si="30"/>
        <v>9</v>
      </c>
      <c r="S176" s="159"/>
      <c r="T176" s="494"/>
      <c r="U176" s="451"/>
      <c r="V176" s="451"/>
      <c r="W176" s="209"/>
      <c r="X176" s="209"/>
      <c r="Y176" s="211"/>
      <c r="Z176" s="209"/>
      <c r="AA176" s="209"/>
      <c r="AB176" s="160"/>
      <c r="AC176" s="155"/>
      <c r="AD176" s="119"/>
      <c r="AE176" s="78"/>
      <c r="AF176" s="123">
        <f t="shared" si="27"/>
        <v>8899</v>
      </c>
    </row>
    <row r="177" spans="1:32" ht="230.25" hidden="1" outlineLevel="3" thickBot="1" x14ac:dyDescent="0.25">
      <c r="A177" s="251" t="s">
        <v>1185</v>
      </c>
      <c r="B177" s="649"/>
      <c r="C177" s="599"/>
      <c r="D177" s="605"/>
      <c r="E177" s="206" t="s">
        <v>799</v>
      </c>
      <c r="F177" s="206" t="s">
        <v>1336</v>
      </c>
      <c r="G177" s="181" t="s">
        <v>1247</v>
      </c>
      <c r="H177" s="525" t="s">
        <v>1803</v>
      </c>
      <c r="I177" s="145" t="s">
        <v>1178</v>
      </c>
      <c r="J177" s="130">
        <v>4</v>
      </c>
      <c r="K177" s="134" t="s">
        <v>448</v>
      </c>
      <c r="L177" s="125" t="s">
        <v>743</v>
      </c>
      <c r="M177" s="148">
        <v>1</v>
      </c>
      <c r="N177" s="132">
        <f t="shared" si="14"/>
        <v>4</v>
      </c>
      <c r="O177" s="551" t="s">
        <v>6563</v>
      </c>
      <c r="P177" s="158" t="s">
        <v>6348</v>
      </c>
      <c r="Q177" s="338">
        <v>3</v>
      </c>
      <c r="R177" s="149">
        <f t="shared" si="30"/>
        <v>12</v>
      </c>
      <c r="S177" s="159"/>
      <c r="T177" s="494"/>
      <c r="U177" s="451"/>
      <c r="V177" s="451"/>
      <c r="W177" s="209"/>
      <c r="X177" s="209"/>
      <c r="Y177" s="211"/>
      <c r="Z177" s="209"/>
      <c r="AA177" s="209"/>
      <c r="AB177" s="160"/>
      <c r="AC177" s="155"/>
      <c r="AD177" s="119"/>
      <c r="AE177" s="78"/>
      <c r="AF177" s="123">
        <f t="shared" si="27"/>
        <v>8900</v>
      </c>
    </row>
    <row r="178" spans="1:32" ht="230.25" hidden="1" outlineLevel="3" thickBot="1" x14ac:dyDescent="0.25">
      <c r="A178" s="251" t="s">
        <v>507</v>
      </c>
      <c r="B178" s="647" t="s">
        <v>2519</v>
      </c>
      <c r="C178" s="637" t="s">
        <v>2093</v>
      </c>
      <c r="D178" s="626" t="s">
        <v>280</v>
      </c>
      <c r="E178" s="206" t="s">
        <v>1050</v>
      </c>
      <c r="F178" s="206" t="s">
        <v>1337</v>
      </c>
      <c r="G178" s="181" t="s">
        <v>1247</v>
      </c>
      <c r="H178" s="525" t="s">
        <v>1803</v>
      </c>
      <c r="I178" s="145" t="s">
        <v>1178</v>
      </c>
      <c r="J178" s="130">
        <v>3</v>
      </c>
      <c r="K178" s="134" t="s">
        <v>446</v>
      </c>
      <c r="L178" s="125" t="s">
        <v>743</v>
      </c>
      <c r="M178" s="148">
        <v>1</v>
      </c>
      <c r="N178" s="132">
        <f t="shared" si="14"/>
        <v>3</v>
      </c>
      <c r="O178" s="551" t="s">
        <v>6563</v>
      </c>
      <c r="P178" s="158" t="s">
        <v>6348</v>
      </c>
      <c r="Q178" s="338">
        <v>3</v>
      </c>
      <c r="R178" s="149">
        <f t="shared" si="30"/>
        <v>9</v>
      </c>
      <c r="S178" s="159"/>
      <c r="T178" s="494"/>
      <c r="U178" s="451"/>
      <c r="V178" s="451"/>
      <c r="W178" s="209"/>
      <c r="X178" s="209"/>
      <c r="Y178" s="211"/>
      <c r="Z178" s="209"/>
      <c r="AA178" s="209"/>
      <c r="AB178" s="160"/>
      <c r="AC178" s="155"/>
      <c r="AD178" s="119"/>
      <c r="AE178" s="78"/>
      <c r="AF178" s="123">
        <f t="shared" si="27"/>
        <v>-1708</v>
      </c>
    </row>
    <row r="179" spans="1:32" ht="230.25" hidden="1" outlineLevel="3" thickBot="1" x14ac:dyDescent="0.25">
      <c r="A179" s="144" t="s">
        <v>853</v>
      </c>
      <c r="B179" s="649"/>
      <c r="C179" s="637"/>
      <c r="D179" s="626"/>
      <c r="E179" s="206" t="s">
        <v>799</v>
      </c>
      <c r="F179" s="206" t="s">
        <v>2055</v>
      </c>
      <c r="G179" s="181" t="s">
        <v>1247</v>
      </c>
      <c r="H179" s="525" t="s">
        <v>1803</v>
      </c>
      <c r="I179" s="145" t="s">
        <v>1178</v>
      </c>
      <c r="J179" s="130">
        <v>4</v>
      </c>
      <c r="K179" s="134" t="s">
        <v>448</v>
      </c>
      <c r="L179" s="125" t="s">
        <v>743</v>
      </c>
      <c r="M179" s="148">
        <v>1</v>
      </c>
      <c r="N179" s="132">
        <f t="shared" si="14"/>
        <v>4</v>
      </c>
      <c r="O179" s="551" t="s">
        <v>6563</v>
      </c>
      <c r="P179" s="158" t="s">
        <v>6348</v>
      </c>
      <c r="Q179" s="338">
        <v>3</v>
      </c>
      <c r="R179" s="149">
        <f t="shared" si="30"/>
        <v>12</v>
      </c>
      <c r="S179" s="159"/>
      <c r="T179" s="494"/>
      <c r="U179" s="451"/>
      <c r="V179" s="451"/>
      <c r="W179" s="209"/>
      <c r="X179" s="209"/>
      <c r="Y179" s="211"/>
      <c r="Z179" s="209"/>
      <c r="AA179" s="209"/>
      <c r="AB179" s="160"/>
      <c r="AC179" s="155"/>
      <c r="AD179" s="119"/>
      <c r="AE179" s="78"/>
      <c r="AF179" s="123">
        <f t="shared" si="27"/>
        <v>5724</v>
      </c>
    </row>
    <row r="180" spans="1:32" ht="230.25" hidden="1" outlineLevel="3" thickBot="1" x14ac:dyDescent="0.25">
      <c r="A180" s="251" t="s">
        <v>508</v>
      </c>
      <c r="B180" s="647" t="s">
        <v>2520</v>
      </c>
      <c r="C180" s="637" t="s">
        <v>2094</v>
      </c>
      <c r="D180" s="626" t="s">
        <v>1338</v>
      </c>
      <c r="E180" s="206" t="s">
        <v>445</v>
      </c>
      <c r="F180" s="206" t="s">
        <v>2055</v>
      </c>
      <c r="G180" s="141" t="s">
        <v>1247</v>
      </c>
      <c r="H180" s="525" t="s">
        <v>1803</v>
      </c>
      <c r="I180" s="145" t="s">
        <v>1178</v>
      </c>
      <c r="J180" s="130">
        <v>3</v>
      </c>
      <c r="K180" s="134" t="s">
        <v>446</v>
      </c>
      <c r="L180" s="125" t="s">
        <v>743</v>
      </c>
      <c r="M180" s="148">
        <v>1</v>
      </c>
      <c r="N180" s="132">
        <f t="shared" si="14"/>
        <v>3</v>
      </c>
      <c r="O180" s="551" t="s">
        <v>6563</v>
      </c>
      <c r="P180" s="158" t="s">
        <v>6348</v>
      </c>
      <c r="Q180" s="338">
        <v>3</v>
      </c>
      <c r="R180" s="149">
        <f t="shared" si="30"/>
        <v>9</v>
      </c>
      <c r="S180" s="159"/>
      <c r="T180" s="494"/>
      <c r="U180" s="451"/>
      <c r="V180" s="451"/>
      <c r="W180" s="209"/>
      <c r="X180" s="209"/>
      <c r="Y180" s="211"/>
      <c r="Z180" s="209"/>
      <c r="AA180" s="209"/>
      <c r="AB180" s="160"/>
      <c r="AC180" s="155"/>
      <c r="AD180" s="119"/>
      <c r="AE180" s="78"/>
      <c r="AF180" s="123">
        <f t="shared" si="27"/>
        <v>-1709</v>
      </c>
    </row>
    <row r="181" spans="1:32" ht="230.25" hidden="1" outlineLevel="3" thickBot="1" x14ac:dyDescent="0.25">
      <c r="A181" s="144" t="s">
        <v>854</v>
      </c>
      <c r="B181" s="649"/>
      <c r="C181" s="637"/>
      <c r="D181" s="626"/>
      <c r="E181" s="206" t="s">
        <v>447</v>
      </c>
      <c r="F181" s="206" t="s">
        <v>1264</v>
      </c>
      <c r="G181" s="205" t="s">
        <v>1254</v>
      </c>
      <c r="H181" s="526" t="s">
        <v>1227</v>
      </c>
      <c r="I181" s="145" t="s">
        <v>768</v>
      </c>
      <c r="J181" s="130">
        <v>1</v>
      </c>
      <c r="K181" s="134" t="s">
        <v>448</v>
      </c>
      <c r="L181" s="125" t="s">
        <v>743</v>
      </c>
      <c r="M181" s="331">
        <v>1</v>
      </c>
      <c r="N181" s="132">
        <f t="shared" si="14"/>
        <v>1</v>
      </c>
      <c r="O181" s="551" t="s">
        <v>6563</v>
      </c>
      <c r="P181" s="158" t="s">
        <v>675</v>
      </c>
      <c r="Q181" s="338">
        <v>5</v>
      </c>
      <c r="R181" s="149">
        <f t="shared" si="30"/>
        <v>5</v>
      </c>
      <c r="S181" s="159"/>
      <c r="T181" s="494"/>
      <c r="U181" s="451"/>
      <c r="V181" s="451"/>
      <c r="W181" s="209"/>
      <c r="X181" s="209"/>
      <c r="Y181" s="211"/>
      <c r="Z181" s="209"/>
      <c r="AA181" s="209"/>
      <c r="AB181" s="160"/>
      <c r="AC181" s="155"/>
      <c r="AD181" s="119"/>
      <c r="AE181" s="78"/>
      <c r="AF181" s="123">
        <f t="shared" si="27"/>
        <v>5725</v>
      </c>
    </row>
    <row r="182" spans="1:32" ht="230.25" hidden="1" outlineLevel="3" thickBot="1" x14ac:dyDescent="0.25">
      <c r="A182" s="251" t="s">
        <v>4530</v>
      </c>
      <c r="B182" s="596" t="s">
        <v>2459</v>
      </c>
      <c r="C182" s="635" t="s">
        <v>2375</v>
      </c>
      <c r="D182" s="627" t="s">
        <v>2460</v>
      </c>
      <c r="E182" s="209" t="s">
        <v>208</v>
      </c>
      <c r="F182" s="209" t="s">
        <v>2410</v>
      </c>
      <c r="G182" s="143" t="s">
        <v>1254</v>
      </c>
      <c r="H182" s="526" t="s">
        <v>1227</v>
      </c>
      <c r="I182" s="215" t="s">
        <v>768</v>
      </c>
      <c r="J182" s="255">
        <v>1</v>
      </c>
      <c r="K182" s="178" t="s">
        <v>461</v>
      </c>
      <c r="L182" s="256" t="s">
        <v>5788</v>
      </c>
      <c r="M182" s="148">
        <v>1</v>
      </c>
      <c r="N182" s="132">
        <f t="shared" si="14"/>
        <v>1</v>
      </c>
      <c r="O182" s="551" t="s">
        <v>6563</v>
      </c>
      <c r="P182" s="158" t="s">
        <v>675</v>
      </c>
      <c r="Q182" s="338">
        <v>5</v>
      </c>
      <c r="R182" s="149">
        <f t="shared" si="30"/>
        <v>5</v>
      </c>
      <c r="S182" s="159"/>
      <c r="T182" s="494"/>
      <c r="U182" s="451"/>
      <c r="V182" s="451"/>
      <c r="W182" s="209"/>
      <c r="X182" s="209"/>
      <c r="Y182" s="211"/>
      <c r="Z182" s="209"/>
      <c r="AA182" s="209"/>
      <c r="AB182" s="160"/>
      <c r="AC182" s="155"/>
      <c r="AD182" s="119"/>
      <c r="AE182" s="78"/>
      <c r="AF182" s="123">
        <f t="shared" si="27"/>
        <v>12481</v>
      </c>
    </row>
    <row r="183" spans="1:32" ht="230.25" hidden="1" outlineLevel="3" thickBot="1" x14ac:dyDescent="0.25">
      <c r="A183" s="251" t="s">
        <v>4531</v>
      </c>
      <c r="B183" s="597"/>
      <c r="C183" s="635"/>
      <c r="D183" s="627"/>
      <c r="E183" s="209" t="s">
        <v>255</v>
      </c>
      <c r="F183" s="209" t="s">
        <v>2465</v>
      </c>
      <c r="G183" s="143" t="s">
        <v>4218</v>
      </c>
      <c r="H183" s="526" t="s">
        <v>1803</v>
      </c>
      <c r="I183" s="215" t="s">
        <v>3018</v>
      </c>
      <c r="J183" s="257">
        <v>3</v>
      </c>
      <c r="K183" s="178" t="s">
        <v>453</v>
      </c>
      <c r="L183" s="256" t="s">
        <v>449</v>
      </c>
      <c r="M183" s="131">
        <v>2</v>
      </c>
      <c r="N183" s="132">
        <f t="shared" si="14"/>
        <v>6</v>
      </c>
      <c r="O183" s="551" t="s">
        <v>6563</v>
      </c>
      <c r="P183" s="158" t="s">
        <v>6348</v>
      </c>
      <c r="Q183" s="338">
        <v>3</v>
      </c>
      <c r="R183" s="149">
        <f>Q183*N183</f>
        <v>18</v>
      </c>
      <c r="S183" s="159"/>
      <c r="T183" s="494"/>
      <c r="U183" s="451"/>
      <c r="V183" s="451"/>
      <c r="W183" s="209"/>
      <c r="X183" s="209"/>
      <c r="Y183" s="211"/>
      <c r="Z183" s="209"/>
      <c r="AA183" s="209"/>
      <c r="AB183" s="160"/>
      <c r="AC183" s="155"/>
      <c r="AD183" s="119"/>
      <c r="AE183" s="78"/>
      <c r="AF183" s="123">
        <f t="shared" si="27"/>
        <v>12482</v>
      </c>
    </row>
    <row r="184" spans="1:32" ht="230.25" hidden="1" outlineLevel="3" thickBot="1" x14ac:dyDescent="0.25">
      <c r="A184" s="251" t="s">
        <v>4532</v>
      </c>
      <c r="B184" s="399" t="s">
        <v>2468</v>
      </c>
      <c r="C184" s="327" t="s">
        <v>2466</v>
      </c>
      <c r="D184" s="214" t="s">
        <v>2469</v>
      </c>
      <c r="E184" s="209" t="s">
        <v>2442</v>
      </c>
      <c r="F184" s="209" t="s">
        <v>6360</v>
      </c>
      <c r="G184" s="487" t="s">
        <v>4218</v>
      </c>
      <c r="H184" s="526" t="s">
        <v>1803</v>
      </c>
      <c r="I184" s="215" t="s">
        <v>3018</v>
      </c>
      <c r="J184" s="257">
        <v>3</v>
      </c>
      <c r="K184" s="178" t="s">
        <v>453</v>
      </c>
      <c r="L184" s="256" t="s">
        <v>449</v>
      </c>
      <c r="M184" s="131">
        <v>2</v>
      </c>
      <c r="N184" s="132">
        <f t="shared" ref="N184" si="32">J184*M184</f>
        <v>6</v>
      </c>
      <c r="O184" s="551" t="s">
        <v>6563</v>
      </c>
      <c r="P184" s="158" t="s">
        <v>6348</v>
      </c>
      <c r="Q184" s="338">
        <v>3</v>
      </c>
      <c r="R184" s="149">
        <f>Q184*N184</f>
        <v>18</v>
      </c>
      <c r="S184" s="159"/>
      <c r="T184" s="494"/>
      <c r="U184" s="451"/>
      <c r="V184" s="451"/>
      <c r="W184" s="209"/>
      <c r="X184" s="209"/>
      <c r="Y184" s="211"/>
      <c r="Z184" s="209"/>
      <c r="AA184" s="209"/>
      <c r="AB184" s="160"/>
      <c r="AC184" s="155"/>
      <c r="AD184" s="119"/>
      <c r="AE184" s="78"/>
      <c r="AF184" s="123">
        <f t="shared" si="27"/>
        <v>12483</v>
      </c>
    </row>
    <row r="185" spans="1:32" ht="230.25" hidden="1" outlineLevel="3" thickBot="1" x14ac:dyDescent="0.25">
      <c r="A185" s="251" t="s">
        <v>4533</v>
      </c>
      <c r="B185" s="596" t="s">
        <v>2470</v>
      </c>
      <c r="C185" s="635" t="s">
        <v>2467</v>
      </c>
      <c r="D185" s="627" t="s">
        <v>2460</v>
      </c>
      <c r="E185" s="209" t="s">
        <v>208</v>
      </c>
      <c r="F185" s="209" t="s">
        <v>2410</v>
      </c>
      <c r="G185" s="143" t="s">
        <v>1254</v>
      </c>
      <c r="H185" s="526" t="s">
        <v>1227</v>
      </c>
      <c r="I185" s="215" t="s">
        <v>768</v>
      </c>
      <c r="J185" s="255">
        <v>1</v>
      </c>
      <c r="K185" s="178" t="s">
        <v>461</v>
      </c>
      <c r="L185" s="256" t="s">
        <v>5788</v>
      </c>
      <c r="M185" s="148">
        <v>1</v>
      </c>
      <c r="N185" s="132">
        <f t="shared" si="14"/>
        <v>1</v>
      </c>
      <c r="O185" s="551" t="s">
        <v>6563</v>
      </c>
      <c r="P185" s="158" t="s">
        <v>103</v>
      </c>
      <c r="Q185" s="338">
        <v>5</v>
      </c>
      <c r="R185" s="149">
        <f>Q185*N185</f>
        <v>5</v>
      </c>
      <c r="S185" s="159"/>
      <c r="T185" s="494"/>
      <c r="U185" s="451"/>
      <c r="V185" s="451"/>
      <c r="W185" s="209"/>
      <c r="X185" s="209"/>
      <c r="Y185" s="211"/>
      <c r="Z185" s="209"/>
      <c r="AA185" s="209"/>
      <c r="AB185" s="160"/>
      <c r="AC185" s="155"/>
      <c r="AD185" s="119"/>
      <c r="AE185" s="78"/>
      <c r="AF185" s="123">
        <f t="shared" si="27"/>
        <v>12484</v>
      </c>
    </row>
    <row r="186" spans="1:32" ht="230.25" hidden="1" outlineLevel="3" thickBot="1" x14ac:dyDescent="0.25">
      <c r="A186" s="251" t="s">
        <v>4534</v>
      </c>
      <c r="B186" s="597"/>
      <c r="C186" s="635"/>
      <c r="D186" s="627"/>
      <c r="E186" s="209" t="s">
        <v>255</v>
      </c>
      <c r="F186" s="209" t="s">
        <v>2473</v>
      </c>
      <c r="G186" s="143" t="s">
        <v>4218</v>
      </c>
      <c r="H186" s="526" t="s">
        <v>1803</v>
      </c>
      <c r="I186" s="215" t="s">
        <v>3018</v>
      </c>
      <c r="J186" s="257">
        <v>3</v>
      </c>
      <c r="K186" s="178" t="s">
        <v>453</v>
      </c>
      <c r="L186" s="256" t="s">
        <v>449</v>
      </c>
      <c r="M186" s="131">
        <v>2</v>
      </c>
      <c r="N186" s="132">
        <f t="shared" si="14"/>
        <v>6</v>
      </c>
      <c r="O186" s="551" t="s">
        <v>6563</v>
      </c>
      <c r="P186" s="158" t="s">
        <v>6348</v>
      </c>
      <c r="Q186" s="338">
        <v>3</v>
      </c>
      <c r="R186" s="149">
        <f>Q186*N186</f>
        <v>18</v>
      </c>
      <c r="S186" s="159"/>
      <c r="T186" s="494"/>
      <c r="U186" s="451"/>
      <c r="V186" s="451"/>
      <c r="W186" s="209"/>
      <c r="X186" s="209"/>
      <c r="Y186" s="211"/>
      <c r="Z186" s="209"/>
      <c r="AA186" s="209"/>
      <c r="AB186" s="160"/>
      <c r="AC186" s="155"/>
      <c r="AD186" s="119"/>
      <c r="AE186" s="78"/>
      <c r="AF186" s="123">
        <f t="shared" si="27"/>
        <v>12485</v>
      </c>
    </row>
    <row r="187" spans="1:32" ht="230.25" hidden="1" outlineLevel="3" thickBot="1" x14ac:dyDescent="0.25">
      <c r="A187" s="144" t="s">
        <v>509</v>
      </c>
      <c r="B187" s="168" t="s">
        <v>2521</v>
      </c>
      <c r="C187" s="280" t="s">
        <v>1980</v>
      </c>
      <c r="D187" s="225" t="s">
        <v>281</v>
      </c>
      <c r="E187" s="206" t="s">
        <v>158</v>
      </c>
      <c r="F187" s="206" t="s">
        <v>2056</v>
      </c>
      <c r="G187" s="141" t="s">
        <v>1247</v>
      </c>
      <c r="H187" s="525" t="s">
        <v>1803</v>
      </c>
      <c r="I187" s="145" t="s">
        <v>1178</v>
      </c>
      <c r="J187" s="130">
        <v>3</v>
      </c>
      <c r="K187" s="134" t="s">
        <v>211</v>
      </c>
      <c r="L187" s="125" t="s">
        <v>743</v>
      </c>
      <c r="M187" s="148">
        <v>2</v>
      </c>
      <c r="N187" s="132">
        <f t="shared" si="14"/>
        <v>6</v>
      </c>
      <c r="O187" s="551" t="s">
        <v>6563</v>
      </c>
      <c r="P187" s="158" t="s">
        <v>6348</v>
      </c>
      <c r="Q187" s="338">
        <v>3</v>
      </c>
      <c r="R187" s="149">
        <f>Q187*N187</f>
        <v>18</v>
      </c>
      <c r="S187" s="159"/>
      <c r="T187" s="494"/>
      <c r="U187" s="451"/>
      <c r="V187" s="451"/>
      <c r="W187" s="209"/>
      <c r="X187" s="209"/>
      <c r="Y187" s="211"/>
      <c r="Z187" s="209"/>
      <c r="AA187" s="209"/>
      <c r="AB187" s="160"/>
      <c r="AC187" s="155"/>
      <c r="AD187" s="119"/>
      <c r="AE187" s="78"/>
      <c r="AF187" s="123">
        <f t="shared" si="27"/>
        <v>-1710</v>
      </c>
    </row>
    <row r="188" spans="1:32" ht="230.25" hidden="1" outlineLevel="3" thickBot="1" x14ac:dyDescent="0.25">
      <c r="A188" s="144" t="s">
        <v>510</v>
      </c>
      <c r="B188" s="647" t="s">
        <v>2522</v>
      </c>
      <c r="C188" s="623" t="s">
        <v>2095</v>
      </c>
      <c r="D188" s="603" t="s">
        <v>282</v>
      </c>
      <c r="E188" s="206" t="s">
        <v>445</v>
      </c>
      <c r="F188" s="206" t="s">
        <v>2056</v>
      </c>
      <c r="G188" s="141" t="s">
        <v>1247</v>
      </c>
      <c r="H188" s="525" t="s">
        <v>1803</v>
      </c>
      <c r="I188" s="145" t="s">
        <v>1178</v>
      </c>
      <c r="J188" s="130">
        <v>3</v>
      </c>
      <c r="K188" s="134" t="s">
        <v>446</v>
      </c>
      <c r="L188" s="125" t="s">
        <v>743</v>
      </c>
      <c r="M188" s="148">
        <v>1</v>
      </c>
      <c r="N188" s="132">
        <f t="shared" si="14"/>
        <v>3</v>
      </c>
      <c r="O188" s="551" t="s">
        <v>6563</v>
      </c>
      <c r="P188" s="158" t="s">
        <v>6348</v>
      </c>
      <c r="Q188" s="338">
        <v>3</v>
      </c>
      <c r="R188" s="149">
        <f t="shared" si="30"/>
        <v>9</v>
      </c>
      <c r="S188" s="159"/>
      <c r="T188" s="494"/>
      <c r="U188" s="451"/>
      <c r="V188" s="451"/>
      <c r="W188" s="209"/>
      <c r="X188" s="209"/>
      <c r="Y188" s="211"/>
      <c r="Z188" s="209"/>
      <c r="AA188" s="209"/>
      <c r="AB188" s="160"/>
      <c r="AC188" s="155"/>
      <c r="AD188" s="119"/>
      <c r="AE188" s="78"/>
      <c r="AF188" s="123">
        <f t="shared" si="27"/>
        <v>-1712</v>
      </c>
    </row>
    <row r="189" spans="1:32" ht="230.25" hidden="1" outlineLevel="3" thickBot="1" x14ac:dyDescent="0.25">
      <c r="A189" s="144" t="s">
        <v>855</v>
      </c>
      <c r="B189" s="649"/>
      <c r="C189" s="599"/>
      <c r="D189" s="605"/>
      <c r="E189" s="206" t="s">
        <v>447</v>
      </c>
      <c r="F189" s="206" t="s">
        <v>2056</v>
      </c>
      <c r="G189" s="141" t="s">
        <v>1247</v>
      </c>
      <c r="H189" s="525" t="s">
        <v>1803</v>
      </c>
      <c r="I189" s="145" t="s">
        <v>1178</v>
      </c>
      <c r="J189" s="130">
        <v>3</v>
      </c>
      <c r="K189" s="134" t="s">
        <v>448</v>
      </c>
      <c r="L189" s="125" t="s">
        <v>743</v>
      </c>
      <c r="M189" s="331">
        <v>1</v>
      </c>
      <c r="N189" s="132">
        <f t="shared" ref="N189:N208" si="33">J189*M189</f>
        <v>3</v>
      </c>
      <c r="O189" s="551" t="s">
        <v>6563</v>
      </c>
      <c r="P189" s="158" t="s">
        <v>6348</v>
      </c>
      <c r="Q189" s="338">
        <v>3</v>
      </c>
      <c r="R189" s="149">
        <f t="shared" si="30"/>
        <v>9</v>
      </c>
      <c r="S189" s="159"/>
      <c r="T189" s="494"/>
      <c r="U189" s="451"/>
      <c r="V189" s="451"/>
      <c r="W189" s="209"/>
      <c r="X189" s="209"/>
      <c r="Y189" s="211"/>
      <c r="Z189" s="209"/>
      <c r="AA189" s="209"/>
      <c r="AB189" s="160"/>
      <c r="AC189" s="155"/>
      <c r="AD189" s="119"/>
      <c r="AE189" s="78"/>
      <c r="AF189" s="123">
        <f t="shared" si="27"/>
        <v>5727</v>
      </c>
    </row>
    <row r="190" spans="1:32" ht="230.25" hidden="1" outlineLevel="3" thickBot="1" x14ac:dyDescent="0.25">
      <c r="A190" s="251" t="s">
        <v>4535</v>
      </c>
      <c r="B190" s="596" t="s">
        <v>2475</v>
      </c>
      <c r="C190" s="600" t="s">
        <v>2474</v>
      </c>
      <c r="D190" s="624" t="s">
        <v>5710</v>
      </c>
      <c r="E190" s="209" t="s">
        <v>208</v>
      </c>
      <c r="F190" s="209" t="s">
        <v>2476</v>
      </c>
      <c r="G190" s="143" t="s">
        <v>1177</v>
      </c>
      <c r="H190" s="526" t="s">
        <v>1227</v>
      </c>
      <c r="I190" s="215" t="s">
        <v>768</v>
      </c>
      <c r="J190" s="255">
        <v>2</v>
      </c>
      <c r="K190" s="178" t="s">
        <v>461</v>
      </c>
      <c r="L190" s="256" t="s">
        <v>5788</v>
      </c>
      <c r="M190" s="148">
        <v>1</v>
      </c>
      <c r="N190" s="132">
        <f t="shared" si="33"/>
        <v>2</v>
      </c>
      <c r="O190" s="551" t="s">
        <v>6563</v>
      </c>
      <c r="P190" s="158" t="s">
        <v>6348</v>
      </c>
      <c r="Q190" s="338">
        <v>3</v>
      </c>
      <c r="R190" s="149">
        <f t="shared" si="30"/>
        <v>6</v>
      </c>
      <c r="S190" s="159"/>
      <c r="T190" s="494"/>
      <c r="U190" s="451"/>
      <c r="V190" s="451"/>
      <c r="W190" s="209"/>
      <c r="X190" s="209"/>
      <c r="Y190" s="211"/>
      <c r="Z190" s="209"/>
      <c r="AA190" s="209"/>
      <c r="AB190" s="160"/>
      <c r="AC190" s="155"/>
      <c r="AD190" s="119"/>
      <c r="AE190" s="78"/>
      <c r="AF190" s="123">
        <f t="shared" si="27"/>
        <v>12486</v>
      </c>
    </row>
    <row r="191" spans="1:32" ht="230.25" hidden="1" outlineLevel="3" thickBot="1" x14ac:dyDescent="0.25">
      <c r="A191" s="251" t="s">
        <v>4536</v>
      </c>
      <c r="B191" s="597"/>
      <c r="C191" s="602"/>
      <c r="D191" s="625"/>
      <c r="E191" s="209" t="s">
        <v>255</v>
      </c>
      <c r="F191" s="209" t="s">
        <v>5711</v>
      </c>
      <c r="G191" s="348" t="s">
        <v>1247</v>
      </c>
      <c r="H191" s="526" t="s">
        <v>1803</v>
      </c>
      <c r="I191" s="215" t="s">
        <v>1178</v>
      </c>
      <c r="J191" s="255">
        <v>3</v>
      </c>
      <c r="K191" s="178" t="s">
        <v>453</v>
      </c>
      <c r="L191" s="256" t="s">
        <v>449</v>
      </c>
      <c r="M191" s="131">
        <v>1</v>
      </c>
      <c r="N191" s="132">
        <f t="shared" si="33"/>
        <v>3</v>
      </c>
      <c r="O191" s="551" t="s">
        <v>6563</v>
      </c>
      <c r="P191" s="158" t="s">
        <v>6348</v>
      </c>
      <c r="Q191" s="338">
        <v>3</v>
      </c>
      <c r="R191" s="149">
        <f t="shared" si="30"/>
        <v>9</v>
      </c>
      <c r="S191" s="159"/>
      <c r="T191" s="494"/>
      <c r="U191" s="451"/>
      <c r="V191" s="451"/>
      <c r="W191" s="209"/>
      <c r="X191" s="209"/>
      <c r="Y191" s="211"/>
      <c r="Z191" s="209"/>
      <c r="AA191" s="209"/>
      <c r="AB191" s="160"/>
      <c r="AC191" s="155"/>
      <c r="AD191" s="119"/>
      <c r="AE191" s="78"/>
      <c r="AF191" s="123">
        <f t="shared" si="27"/>
        <v>12487</v>
      </c>
    </row>
    <row r="192" spans="1:32" ht="230.25" hidden="1" outlineLevel="3" thickBot="1" x14ac:dyDescent="0.25">
      <c r="A192" s="458" t="s">
        <v>1095</v>
      </c>
      <c r="B192" s="647" t="s">
        <v>2523</v>
      </c>
      <c r="C192" s="637" t="s">
        <v>2096</v>
      </c>
      <c r="D192" s="626" t="s">
        <v>283</v>
      </c>
      <c r="E192" s="206" t="s">
        <v>445</v>
      </c>
      <c r="F192" s="206" t="s">
        <v>2056</v>
      </c>
      <c r="G192" s="141" t="s">
        <v>1247</v>
      </c>
      <c r="H192" s="525" t="s">
        <v>1803</v>
      </c>
      <c r="I192" s="145" t="s">
        <v>1178</v>
      </c>
      <c r="J192" s="130">
        <v>3</v>
      </c>
      <c r="K192" s="134" t="s">
        <v>446</v>
      </c>
      <c r="L192" s="125" t="s">
        <v>743</v>
      </c>
      <c r="M192" s="148">
        <v>1</v>
      </c>
      <c r="N192" s="132">
        <f t="shared" si="33"/>
        <v>3</v>
      </c>
      <c r="O192" s="551" t="s">
        <v>6563</v>
      </c>
      <c r="P192" s="158" t="s">
        <v>6348</v>
      </c>
      <c r="Q192" s="338">
        <v>3</v>
      </c>
      <c r="R192" s="149">
        <f t="shared" si="30"/>
        <v>9</v>
      </c>
      <c r="S192" s="159"/>
      <c r="T192" s="494"/>
      <c r="U192" s="451"/>
      <c r="V192" s="451"/>
      <c r="W192" s="209"/>
      <c r="X192" s="209"/>
      <c r="Y192" s="211"/>
      <c r="Z192" s="209"/>
      <c r="AA192" s="209"/>
      <c r="AB192" s="160"/>
      <c r="AC192" s="155"/>
      <c r="AD192" s="119"/>
      <c r="AE192" s="78"/>
      <c r="AF192" s="123">
        <f t="shared" si="27"/>
        <v>7172</v>
      </c>
    </row>
    <row r="193" spans="1:32" ht="230.25" hidden="1" outlineLevel="3" thickBot="1" x14ac:dyDescent="0.25">
      <c r="A193" s="458" t="s">
        <v>856</v>
      </c>
      <c r="B193" s="649"/>
      <c r="C193" s="637"/>
      <c r="D193" s="626"/>
      <c r="E193" s="206" t="s">
        <v>447</v>
      </c>
      <c r="F193" s="206" t="s">
        <v>2056</v>
      </c>
      <c r="G193" s="141" t="s">
        <v>1247</v>
      </c>
      <c r="H193" s="525" t="s">
        <v>1803</v>
      </c>
      <c r="I193" s="145" t="s">
        <v>1178</v>
      </c>
      <c r="J193" s="130">
        <v>3</v>
      </c>
      <c r="K193" s="134" t="s">
        <v>448</v>
      </c>
      <c r="L193" s="125" t="s">
        <v>743</v>
      </c>
      <c r="M193" s="331">
        <v>1</v>
      </c>
      <c r="N193" s="132">
        <f t="shared" si="33"/>
        <v>3</v>
      </c>
      <c r="O193" s="551" t="s">
        <v>6563</v>
      </c>
      <c r="P193" s="158" t="s">
        <v>6348</v>
      </c>
      <c r="Q193" s="338">
        <v>3</v>
      </c>
      <c r="R193" s="149">
        <f t="shared" si="30"/>
        <v>9</v>
      </c>
      <c r="S193" s="159"/>
      <c r="T193" s="494"/>
      <c r="U193" s="451"/>
      <c r="V193" s="451"/>
      <c r="W193" s="209"/>
      <c r="X193" s="209"/>
      <c r="Y193" s="211"/>
      <c r="Z193" s="209"/>
      <c r="AA193" s="209"/>
      <c r="AB193" s="160"/>
      <c r="AC193" s="155"/>
      <c r="AD193" s="119"/>
      <c r="AE193" s="78"/>
      <c r="AF193" s="123">
        <f t="shared" si="27"/>
        <v>5728</v>
      </c>
    </row>
    <row r="194" spans="1:32" ht="230.25" hidden="1" outlineLevel="3" thickBot="1" x14ac:dyDescent="0.25">
      <c r="A194" s="458" t="s">
        <v>1096</v>
      </c>
      <c r="B194" s="647" t="s">
        <v>2478</v>
      </c>
      <c r="C194" s="635" t="s">
        <v>2097</v>
      </c>
      <c r="D194" s="627" t="s">
        <v>744</v>
      </c>
      <c r="E194" s="209" t="s">
        <v>450</v>
      </c>
      <c r="F194" s="209" t="s">
        <v>2056</v>
      </c>
      <c r="G194" s="348" t="s">
        <v>1247</v>
      </c>
      <c r="H194" s="526" t="s">
        <v>1803</v>
      </c>
      <c r="I194" s="215" t="s">
        <v>1178</v>
      </c>
      <c r="J194" s="255">
        <v>3</v>
      </c>
      <c r="K194" s="178" t="s">
        <v>461</v>
      </c>
      <c r="L194" s="256" t="s">
        <v>5788</v>
      </c>
      <c r="M194" s="148">
        <v>1</v>
      </c>
      <c r="N194" s="132">
        <f t="shared" si="33"/>
        <v>3</v>
      </c>
      <c r="O194" s="551" t="s">
        <v>6563</v>
      </c>
      <c r="P194" s="158" t="s">
        <v>6348</v>
      </c>
      <c r="Q194" s="338">
        <v>3</v>
      </c>
      <c r="R194" s="149">
        <f t="shared" si="30"/>
        <v>9</v>
      </c>
      <c r="S194" s="159"/>
      <c r="T194" s="494"/>
      <c r="U194" s="451"/>
      <c r="V194" s="451"/>
      <c r="W194" s="209"/>
      <c r="X194" s="209"/>
      <c r="Y194" s="211"/>
      <c r="Z194" s="209"/>
      <c r="AA194" s="209"/>
      <c r="AB194" s="160"/>
      <c r="AC194" s="155"/>
      <c r="AD194" s="119"/>
      <c r="AE194" s="78"/>
      <c r="AF194" s="123">
        <f t="shared" si="27"/>
        <v>7173</v>
      </c>
    </row>
    <row r="195" spans="1:32" ht="230.25" hidden="1" outlineLevel="3" thickBot="1" x14ac:dyDescent="0.25">
      <c r="A195" s="458" t="s">
        <v>857</v>
      </c>
      <c r="B195" s="649"/>
      <c r="C195" s="635"/>
      <c r="D195" s="627"/>
      <c r="E195" s="209" t="s">
        <v>452</v>
      </c>
      <c r="F195" s="209" t="s">
        <v>2056</v>
      </c>
      <c r="G195" s="348" t="s">
        <v>1247</v>
      </c>
      <c r="H195" s="526" t="s">
        <v>1803</v>
      </c>
      <c r="I195" s="215" t="s">
        <v>1178</v>
      </c>
      <c r="J195" s="255">
        <v>3</v>
      </c>
      <c r="K195" s="178" t="s">
        <v>453</v>
      </c>
      <c r="L195" s="256" t="s">
        <v>449</v>
      </c>
      <c r="M195" s="194">
        <v>1</v>
      </c>
      <c r="N195" s="132">
        <f t="shared" si="33"/>
        <v>3</v>
      </c>
      <c r="O195" s="551" t="s">
        <v>6563</v>
      </c>
      <c r="P195" s="158" t="s">
        <v>6348</v>
      </c>
      <c r="Q195" s="338">
        <v>3</v>
      </c>
      <c r="R195" s="149">
        <f t="shared" si="30"/>
        <v>9</v>
      </c>
      <c r="S195" s="159"/>
      <c r="T195" s="494"/>
      <c r="U195" s="451"/>
      <c r="V195" s="451"/>
      <c r="W195" s="209"/>
      <c r="X195" s="209"/>
      <c r="Y195" s="211"/>
      <c r="Z195" s="209"/>
      <c r="AA195" s="209"/>
      <c r="AB195" s="160"/>
      <c r="AC195" s="155"/>
      <c r="AD195" s="119"/>
      <c r="AE195" s="78"/>
      <c r="AF195" s="123">
        <f t="shared" si="27"/>
        <v>5729</v>
      </c>
    </row>
    <row r="196" spans="1:32" ht="230.25" hidden="1" outlineLevel="3" thickBot="1" x14ac:dyDescent="0.25">
      <c r="A196" s="251" t="s">
        <v>4537</v>
      </c>
      <c r="B196" s="596" t="s">
        <v>2478</v>
      </c>
      <c r="C196" s="635" t="s">
        <v>2477</v>
      </c>
      <c r="D196" s="627" t="s">
        <v>744</v>
      </c>
      <c r="E196" s="209" t="s">
        <v>450</v>
      </c>
      <c r="F196" s="209" t="s">
        <v>2056</v>
      </c>
      <c r="G196" s="141" t="s">
        <v>1247</v>
      </c>
      <c r="H196" s="525" t="s">
        <v>1803</v>
      </c>
      <c r="I196" s="145" t="s">
        <v>1178</v>
      </c>
      <c r="J196" s="130">
        <v>2</v>
      </c>
      <c r="K196" s="134" t="s">
        <v>451</v>
      </c>
      <c r="L196" s="125" t="s">
        <v>743</v>
      </c>
      <c r="M196" s="148">
        <v>1</v>
      </c>
      <c r="N196" s="132">
        <f t="shared" si="33"/>
        <v>2</v>
      </c>
      <c r="O196" s="551" t="s">
        <v>6563</v>
      </c>
      <c r="P196" s="158" t="s">
        <v>6348</v>
      </c>
      <c r="Q196" s="338">
        <v>3</v>
      </c>
      <c r="R196" s="149">
        <f>J196*M196*Q196</f>
        <v>6</v>
      </c>
      <c r="S196" s="159"/>
      <c r="T196" s="494"/>
      <c r="U196" s="451"/>
      <c r="V196" s="451"/>
      <c r="W196" s="209"/>
      <c r="X196" s="209"/>
      <c r="Y196" s="211"/>
      <c r="Z196" s="209"/>
      <c r="AA196" s="209"/>
      <c r="AB196" s="160"/>
      <c r="AC196" s="155"/>
      <c r="AD196" s="119"/>
      <c r="AE196" s="78"/>
      <c r="AF196" s="123">
        <f t="shared" si="27"/>
        <v>12488</v>
      </c>
    </row>
    <row r="197" spans="1:32" ht="230.25" hidden="1" outlineLevel="3" thickBot="1" x14ac:dyDescent="0.25">
      <c r="A197" s="251" t="s">
        <v>4538</v>
      </c>
      <c r="B197" s="597"/>
      <c r="C197" s="635"/>
      <c r="D197" s="627"/>
      <c r="E197" s="209" t="s">
        <v>452</v>
      </c>
      <c r="F197" s="209" t="s">
        <v>2056</v>
      </c>
      <c r="G197" s="141" t="s">
        <v>1247</v>
      </c>
      <c r="H197" s="525" t="s">
        <v>1803</v>
      </c>
      <c r="I197" s="145" t="s">
        <v>1178</v>
      </c>
      <c r="J197" s="130">
        <v>2</v>
      </c>
      <c r="K197" s="134" t="s">
        <v>453</v>
      </c>
      <c r="L197" s="125" t="s">
        <v>743</v>
      </c>
      <c r="M197" s="131">
        <v>1</v>
      </c>
      <c r="N197" s="132">
        <f t="shared" si="33"/>
        <v>2</v>
      </c>
      <c r="O197" s="551" t="s">
        <v>6563</v>
      </c>
      <c r="P197" s="158" t="s">
        <v>6348</v>
      </c>
      <c r="Q197" s="338">
        <v>3</v>
      </c>
      <c r="R197" s="149">
        <f>J197*M197*Q197</f>
        <v>6</v>
      </c>
      <c r="S197" s="159"/>
      <c r="T197" s="494"/>
      <c r="U197" s="451"/>
      <c r="V197" s="451"/>
      <c r="W197" s="209"/>
      <c r="X197" s="209"/>
      <c r="Y197" s="211"/>
      <c r="Z197" s="209"/>
      <c r="AA197" s="209"/>
      <c r="AB197" s="160"/>
      <c r="AC197" s="155"/>
      <c r="AD197" s="119"/>
      <c r="AE197" s="78"/>
      <c r="AF197" s="123">
        <f t="shared" si="27"/>
        <v>12489</v>
      </c>
    </row>
    <row r="198" spans="1:32" ht="230.25" hidden="1" outlineLevel="3" thickBot="1" x14ac:dyDescent="0.25">
      <c r="A198" s="144" t="s">
        <v>1097</v>
      </c>
      <c r="B198" s="647" t="s">
        <v>2524</v>
      </c>
      <c r="C198" s="637" t="s">
        <v>2098</v>
      </c>
      <c r="D198" s="626" t="s">
        <v>284</v>
      </c>
      <c r="E198" s="206" t="s">
        <v>456</v>
      </c>
      <c r="F198" s="206" t="s">
        <v>2056</v>
      </c>
      <c r="G198" s="141" t="s">
        <v>1247</v>
      </c>
      <c r="H198" s="525" t="s">
        <v>1803</v>
      </c>
      <c r="I198" s="145" t="s">
        <v>1178</v>
      </c>
      <c r="J198" s="130">
        <v>3</v>
      </c>
      <c r="K198" s="134" t="s">
        <v>454</v>
      </c>
      <c r="L198" s="125" t="s">
        <v>743</v>
      </c>
      <c r="M198" s="148">
        <v>2</v>
      </c>
      <c r="N198" s="132">
        <f t="shared" si="33"/>
        <v>6</v>
      </c>
      <c r="O198" s="551" t="s">
        <v>6563</v>
      </c>
      <c r="P198" s="158" t="s">
        <v>6348</v>
      </c>
      <c r="Q198" s="338">
        <v>3</v>
      </c>
      <c r="R198" s="149">
        <f t="shared" si="30"/>
        <v>18</v>
      </c>
      <c r="S198" s="159"/>
      <c r="T198" s="494"/>
      <c r="U198" s="451"/>
      <c r="V198" s="451"/>
      <c r="W198" s="209"/>
      <c r="X198" s="209"/>
      <c r="Y198" s="211"/>
      <c r="Z198" s="209"/>
      <c r="AA198" s="209"/>
      <c r="AB198" s="160"/>
      <c r="AC198" s="155"/>
      <c r="AD198" s="119"/>
      <c r="AE198" s="78"/>
      <c r="AF198" s="123">
        <f t="shared" si="27"/>
        <v>7174</v>
      </c>
    </row>
    <row r="199" spans="1:32" ht="230.25" hidden="1" outlineLevel="3" thickBot="1" x14ac:dyDescent="0.25">
      <c r="A199" s="144" t="s">
        <v>858</v>
      </c>
      <c r="B199" s="649"/>
      <c r="C199" s="637"/>
      <c r="D199" s="626"/>
      <c r="E199" s="206" t="s">
        <v>457</v>
      </c>
      <c r="F199" s="206" t="s">
        <v>2056</v>
      </c>
      <c r="G199" s="141" t="s">
        <v>1247</v>
      </c>
      <c r="H199" s="525" t="s">
        <v>1803</v>
      </c>
      <c r="I199" s="145" t="s">
        <v>1178</v>
      </c>
      <c r="J199" s="130">
        <v>3</v>
      </c>
      <c r="K199" s="134" t="s">
        <v>455</v>
      </c>
      <c r="L199" s="125" t="s">
        <v>743</v>
      </c>
      <c r="M199" s="148">
        <v>2</v>
      </c>
      <c r="N199" s="132">
        <f t="shared" si="33"/>
        <v>6</v>
      </c>
      <c r="O199" s="551" t="s">
        <v>6563</v>
      </c>
      <c r="P199" s="158" t="s">
        <v>6348</v>
      </c>
      <c r="Q199" s="338">
        <v>3</v>
      </c>
      <c r="R199" s="149">
        <f t="shared" si="30"/>
        <v>18</v>
      </c>
      <c r="S199" s="159"/>
      <c r="T199" s="494"/>
      <c r="U199" s="451"/>
      <c r="V199" s="451"/>
      <c r="W199" s="209"/>
      <c r="X199" s="209"/>
      <c r="Y199" s="211"/>
      <c r="Z199" s="209"/>
      <c r="AA199" s="209"/>
      <c r="AB199" s="160"/>
      <c r="AC199" s="155"/>
      <c r="AD199" s="119"/>
      <c r="AE199" s="78"/>
      <c r="AF199" s="123">
        <f t="shared" si="27"/>
        <v>5730</v>
      </c>
    </row>
    <row r="200" spans="1:32" ht="230.25" hidden="1" outlineLevel="3" thickBot="1" x14ac:dyDescent="0.25">
      <c r="A200" s="144" t="s">
        <v>1098</v>
      </c>
      <c r="B200" s="647" t="s">
        <v>2525</v>
      </c>
      <c r="C200" s="637" t="s">
        <v>2099</v>
      </c>
      <c r="D200" s="626" t="s">
        <v>284</v>
      </c>
      <c r="E200" s="206" t="s">
        <v>463</v>
      </c>
      <c r="F200" s="206" t="s">
        <v>2057</v>
      </c>
      <c r="G200" s="141" t="s">
        <v>1247</v>
      </c>
      <c r="H200" s="525" t="s">
        <v>1803</v>
      </c>
      <c r="I200" s="145" t="s">
        <v>1178</v>
      </c>
      <c r="J200" s="130">
        <v>3</v>
      </c>
      <c r="K200" s="134" t="s">
        <v>1265</v>
      </c>
      <c r="L200" s="125" t="s">
        <v>743</v>
      </c>
      <c r="M200" s="148">
        <v>1</v>
      </c>
      <c r="N200" s="132">
        <f t="shared" si="33"/>
        <v>3</v>
      </c>
      <c r="O200" s="551" t="s">
        <v>6563</v>
      </c>
      <c r="P200" s="158" t="s">
        <v>6348</v>
      </c>
      <c r="Q200" s="338">
        <v>3</v>
      </c>
      <c r="R200" s="149">
        <f t="shared" si="30"/>
        <v>9</v>
      </c>
      <c r="S200" s="159"/>
      <c r="T200" s="494"/>
      <c r="U200" s="451"/>
      <c r="V200" s="451"/>
      <c r="W200" s="209"/>
      <c r="X200" s="209"/>
      <c r="Y200" s="211"/>
      <c r="Z200" s="209"/>
      <c r="AA200" s="209"/>
      <c r="AB200" s="160"/>
      <c r="AC200" s="155"/>
      <c r="AD200" s="119"/>
      <c r="AE200" s="78"/>
      <c r="AF200" s="123">
        <f t="shared" si="27"/>
        <v>7175</v>
      </c>
    </row>
    <row r="201" spans="1:32" ht="230.25" hidden="1" outlineLevel="3" thickBot="1" x14ac:dyDescent="0.25">
      <c r="A201" s="144" t="s">
        <v>859</v>
      </c>
      <c r="B201" s="648"/>
      <c r="C201" s="637"/>
      <c r="D201" s="626"/>
      <c r="E201" s="206" t="s">
        <v>462</v>
      </c>
      <c r="F201" s="206" t="s">
        <v>2056</v>
      </c>
      <c r="G201" s="141" t="s">
        <v>1247</v>
      </c>
      <c r="H201" s="525" t="s">
        <v>1803</v>
      </c>
      <c r="I201" s="145" t="s">
        <v>1178</v>
      </c>
      <c r="J201" s="130">
        <v>3</v>
      </c>
      <c r="K201" s="134" t="s">
        <v>461</v>
      </c>
      <c r="L201" s="125" t="s">
        <v>743</v>
      </c>
      <c r="M201" s="331">
        <v>1</v>
      </c>
      <c r="N201" s="132">
        <f t="shared" si="33"/>
        <v>3</v>
      </c>
      <c r="O201" s="551" t="s">
        <v>6563</v>
      </c>
      <c r="P201" s="158" t="s">
        <v>6348</v>
      </c>
      <c r="Q201" s="338">
        <v>3</v>
      </c>
      <c r="R201" s="149">
        <f t="shared" si="30"/>
        <v>9</v>
      </c>
      <c r="S201" s="159"/>
      <c r="T201" s="494"/>
      <c r="U201" s="451"/>
      <c r="V201" s="451"/>
      <c r="W201" s="209"/>
      <c r="X201" s="209"/>
      <c r="Y201" s="211"/>
      <c r="Z201" s="209"/>
      <c r="AA201" s="209"/>
      <c r="AB201" s="160"/>
      <c r="AC201" s="155"/>
      <c r="AD201" s="119"/>
      <c r="AE201" s="78"/>
      <c r="AF201" s="123">
        <f t="shared" si="27"/>
        <v>5732</v>
      </c>
    </row>
    <row r="202" spans="1:32" ht="230.25" hidden="1" outlineLevel="3" thickBot="1" x14ac:dyDescent="0.25">
      <c r="A202" s="251" t="s">
        <v>4539</v>
      </c>
      <c r="B202" s="596" t="s">
        <v>2470</v>
      </c>
      <c r="C202" s="600" t="s">
        <v>5805</v>
      </c>
      <c r="D202" s="624" t="s">
        <v>2460</v>
      </c>
      <c r="E202" s="209" t="s">
        <v>450</v>
      </c>
      <c r="F202" s="209" t="s">
        <v>2410</v>
      </c>
      <c r="G202" s="143" t="s">
        <v>1254</v>
      </c>
      <c r="H202" s="526" t="s">
        <v>1227</v>
      </c>
      <c r="I202" s="215" t="s">
        <v>768</v>
      </c>
      <c r="J202" s="255">
        <v>1</v>
      </c>
      <c r="K202" s="178" t="s">
        <v>461</v>
      </c>
      <c r="L202" s="256" t="s">
        <v>5788</v>
      </c>
      <c r="M202" s="148">
        <v>1</v>
      </c>
      <c r="N202" s="132">
        <f t="shared" si="33"/>
        <v>1</v>
      </c>
      <c r="O202" s="551" t="s">
        <v>6563</v>
      </c>
      <c r="P202" s="158" t="s">
        <v>6348</v>
      </c>
      <c r="Q202" s="338">
        <v>3</v>
      </c>
      <c r="R202" s="149">
        <f t="shared" si="30"/>
        <v>3</v>
      </c>
      <c r="S202" s="159"/>
      <c r="T202" s="494"/>
      <c r="U202" s="451"/>
      <c r="V202" s="451"/>
      <c r="W202" s="209"/>
      <c r="X202" s="209"/>
      <c r="Y202" s="211"/>
      <c r="Z202" s="209"/>
      <c r="AA202" s="209"/>
      <c r="AB202" s="160"/>
      <c r="AC202" s="155"/>
      <c r="AD202" s="119"/>
      <c r="AE202" s="78"/>
      <c r="AF202" s="123">
        <f t="shared" si="27"/>
        <v>12490</v>
      </c>
    </row>
    <row r="203" spans="1:32" ht="230.25" hidden="1" outlineLevel="3" thickBot="1" x14ac:dyDescent="0.25">
      <c r="A203" s="251" t="s">
        <v>4540</v>
      </c>
      <c r="B203" s="597"/>
      <c r="C203" s="602"/>
      <c r="D203" s="625"/>
      <c r="E203" s="209" t="s">
        <v>452</v>
      </c>
      <c r="F203" s="209" t="s">
        <v>2473</v>
      </c>
      <c r="G203" s="143" t="s">
        <v>4218</v>
      </c>
      <c r="H203" s="526" t="s">
        <v>1803</v>
      </c>
      <c r="I203" s="215" t="s">
        <v>3018</v>
      </c>
      <c r="J203" s="257">
        <v>3</v>
      </c>
      <c r="K203" s="178" t="s">
        <v>453</v>
      </c>
      <c r="L203" s="256" t="s">
        <v>449</v>
      </c>
      <c r="M203" s="131">
        <v>2</v>
      </c>
      <c r="N203" s="132">
        <f t="shared" si="33"/>
        <v>6</v>
      </c>
      <c r="O203" s="551" t="s">
        <v>6563</v>
      </c>
      <c r="P203" s="158" t="s">
        <v>6348</v>
      </c>
      <c r="Q203" s="338">
        <v>3</v>
      </c>
      <c r="R203" s="149">
        <f t="shared" si="30"/>
        <v>18</v>
      </c>
      <c r="S203" s="159"/>
      <c r="T203" s="494"/>
      <c r="U203" s="451"/>
      <c r="V203" s="451"/>
      <c r="W203" s="209"/>
      <c r="X203" s="209"/>
      <c r="Y203" s="211"/>
      <c r="Z203" s="209"/>
      <c r="AA203" s="209"/>
      <c r="AB203" s="160"/>
      <c r="AC203" s="155"/>
      <c r="AD203" s="119"/>
      <c r="AE203" s="78"/>
      <c r="AF203" s="123">
        <f t="shared" ref="AF203:AF266" si="34">VALUE(RIGHT((IF(A203="",0,A203)),5))</f>
        <v>12491</v>
      </c>
    </row>
    <row r="204" spans="1:32" ht="230.25" hidden="1" outlineLevel="3" thickBot="1" x14ac:dyDescent="0.25">
      <c r="A204" s="251" t="s">
        <v>4541</v>
      </c>
      <c r="B204" s="596" t="s">
        <v>2480</v>
      </c>
      <c r="C204" s="601" t="s">
        <v>2481</v>
      </c>
      <c r="D204" s="638" t="s">
        <v>4239</v>
      </c>
      <c r="E204" s="209" t="s">
        <v>445</v>
      </c>
      <c r="F204" s="209" t="s">
        <v>6361</v>
      </c>
      <c r="G204" s="487" t="s">
        <v>4218</v>
      </c>
      <c r="H204" s="526" t="s">
        <v>1803</v>
      </c>
      <c r="I204" s="215" t="s">
        <v>3018</v>
      </c>
      <c r="J204" s="257">
        <v>3</v>
      </c>
      <c r="K204" s="178" t="s">
        <v>453</v>
      </c>
      <c r="L204" s="256" t="s">
        <v>449</v>
      </c>
      <c r="M204" s="131">
        <v>2</v>
      </c>
      <c r="N204" s="132">
        <f t="shared" si="33"/>
        <v>6</v>
      </c>
      <c r="O204" s="551" t="s">
        <v>6563</v>
      </c>
      <c r="P204" s="158" t="s">
        <v>6348</v>
      </c>
      <c r="Q204" s="338">
        <v>3</v>
      </c>
      <c r="R204" s="149">
        <f t="shared" ref="R204:R209" si="35">J204*M204*Q204</f>
        <v>18</v>
      </c>
      <c r="S204" s="159"/>
      <c r="T204" s="494"/>
      <c r="U204" s="451"/>
      <c r="V204" s="451"/>
      <c r="W204" s="209"/>
      <c r="X204" s="209"/>
      <c r="Y204" s="211"/>
      <c r="Z204" s="209"/>
      <c r="AA204" s="209"/>
      <c r="AB204" s="160"/>
      <c r="AC204" s="155"/>
      <c r="AD204" s="119"/>
      <c r="AE204" s="78"/>
      <c r="AF204" s="123">
        <f t="shared" si="34"/>
        <v>12492</v>
      </c>
    </row>
    <row r="205" spans="1:32" ht="230.25" hidden="1" outlineLevel="3" thickBot="1" x14ac:dyDescent="0.25">
      <c r="A205" s="251" t="s">
        <v>4542</v>
      </c>
      <c r="B205" s="597"/>
      <c r="C205" s="602"/>
      <c r="D205" s="625"/>
      <c r="E205" s="209" t="s">
        <v>447</v>
      </c>
      <c r="F205" s="209" t="s">
        <v>6362</v>
      </c>
      <c r="G205" s="487" t="s">
        <v>4218</v>
      </c>
      <c r="H205" s="526" t="s">
        <v>1803</v>
      </c>
      <c r="I205" s="215" t="s">
        <v>3018</v>
      </c>
      <c r="J205" s="257">
        <v>3</v>
      </c>
      <c r="K205" s="178" t="s">
        <v>453</v>
      </c>
      <c r="L205" s="256" t="s">
        <v>449</v>
      </c>
      <c r="M205" s="131">
        <v>2</v>
      </c>
      <c r="N205" s="132">
        <f t="shared" si="33"/>
        <v>6</v>
      </c>
      <c r="O205" s="551" t="s">
        <v>6563</v>
      </c>
      <c r="P205" s="158" t="s">
        <v>6348</v>
      </c>
      <c r="Q205" s="338">
        <v>3</v>
      </c>
      <c r="R205" s="149">
        <f t="shared" si="35"/>
        <v>18</v>
      </c>
      <c r="S205" s="159"/>
      <c r="T205" s="494"/>
      <c r="U205" s="451"/>
      <c r="V205" s="451"/>
      <c r="W205" s="209"/>
      <c r="X205" s="209"/>
      <c r="Y205" s="211"/>
      <c r="Z205" s="209"/>
      <c r="AA205" s="209"/>
      <c r="AB205" s="160"/>
      <c r="AC205" s="155"/>
      <c r="AD205" s="119"/>
      <c r="AE205" s="78"/>
      <c r="AF205" s="123">
        <f t="shared" si="34"/>
        <v>12493</v>
      </c>
    </row>
    <row r="206" spans="1:32" ht="230.25" hidden="1" outlineLevel="3" thickBot="1" x14ac:dyDescent="0.25">
      <c r="A206" s="251" t="s">
        <v>4543</v>
      </c>
      <c r="B206" s="596" t="s">
        <v>2483</v>
      </c>
      <c r="C206" s="601" t="s">
        <v>2482</v>
      </c>
      <c r="D206" s="638"/>
      <c r="E206" s="209" t="s">
        <v>445</v>
      </c>
      <c r="F206" s="209" t="s">
        <v>6363</v>
      </c>
      <c r="G206" s="487" t="s">
        <v>4218</v>
      </c>
      <c r="H206" s="526" t="s">
        <v>1803</v>
      </c>
      <c r="I206" s="215" t="s">
        <v>3018</v>
      </c>
      <c r="J206" s="257">
        <v>3</v>
      </c>
      <c r="K206" s="178" t="s">
        <v>453</v>
      </c>
      <c r="L206" s="256" t="s">
        <v>449</v>
      </c>
      <c r="M206" s="131">
        <v>2</v>
      </c>
      <c r="N206" s="132">
        <f t="shared" si="33"/>
        <v>6</v>
      </c>
      <c r="O206" s="551" t="s">
        <v>6563</v>
      </c>
      <c r="P206" s="158" t="s">
        <v>6348</v>
      </c>
      <c r="Q206" s="338">
        <v>3</v>
      </c>
      <c r="R206" s="149">
        <f t="shared" si="35"/>
        <v>18</v>
      </c>
      <c r="S206" s="159"/>
      <c r="T206" s="494"/>
      <c r="U206" s="451"/>
      <c r="V206" s="451"/>
      <c r="W206" s="209"/>
      <c r="X206" s="209"/>
      <c r="Y206" s="211"/>
      <c r="Z206" s="209"/>
      <c r="AA206" s="209"/>
      <c r="AB206" s="160"/>
      <c r="AC206" s="155"/>
      <c r="AD206" s="119"/>
      <c r="AE206" s="78"/>
      <c r="AF206" s="123">
        <f t="shared" si="34"/>
        <v>12494</v>
      </c>
    </row>
    <row r="207" spans="1:32" ht="230.25" hidden="1" outlineLevel="3" thickBot="1" x14ac:dyDescent="0.25">
      <c r="A207" s="251" t="s">
        <v>4544</v>
      </c>
      <c r="B207" s="597"/>
      <c r="C207" s="601"/>
      <c r="D207" s="638"/>
      <c r="E207" s="209" t="s">
        <v>447</v>
      </c>
      <c r="F207" s="209" t="s">
        <v>6364</v>
      </c>
      <c r="G207" s="487" t="s">
        <v>4218</v>
      </c>
      <c r="H207" s="526" t="s">
        <v>1803</v>
      </c>
      <c r="I207" s="215" t="s">
        <v>3018</v>
      </c>
      <c r="J207" s="257">
        <v>3</v>
      </c>
      <c r="K207" s="178" t="s">
        <v>453</v>
      </c>
      <c r="L207" s="256" t="s">
        <v>449</v>
      </c>
      <c r="M207" s="131">
        <v>2</v>
      </c>
      <c r="N207" s="132">
        <f t="shared" si="33"/>
        <v>6</v>
      </c>
      <c r="O207" s="551" t="s">
        <v>6563</v>
      </c>
      <c r="P207" s="158" t="s">
        <v>6348</v>
      </c>
      <c r="Q207" s="338">
        <v>3</v>
      </c>
      <c r="R207" s="149">
        <f t="shared" si="35"/>
        <v>18</v>
      </c>
      <c r="S207" s="159"/>
      <c r="T207" s="494"/>
      <c r="U207" s="451"/>
      <c r="V207" s="451"/>
      <c r="W207" s="209"/>
      <c r="X207" s="209"/>
      <c r="Y207" s="211"/>
      <c r="Z207" s="209"/>
      <c r="AA207" s="209"/>
      <c r="AB207" s="160"/>
      <c r="AC207" s="155"/>
      <c r="AD207" s="119"/>
      <c r="AE207" s="78"/>
      <c r="AF207" s="123">
        <f t="shared" si="34"/>
        <v>12495</v>
      </c>
    </row>
    <row r="208" spans="1:32" ht="230.25" hidden="1" outlineLevel="3" thickBot="1" x14ac:dyDescent="0.25">
      <c r="A208" s="251" t="s">
        <v>4545</v>
      </c>
      <c r="B208" s="167" t="s">
        <v>2468</v>
      </c>
      <c r="C208" s="274" t="s">
        <v>2479</v>
      </c>
      <c r="D208" s="224" t="s">
        <v>2484</v>
      </c>
      <c r="E208" s="206" t="s">
        <v>2442</v>
      </c>
      <c r="F208" s="206" t="s">
        <v>6360</v>
      </c>
      <c r="G208" s="487" t="s">
        <v>4218</v>
      </c>
      <c r="H208" s="526" t="s">
        <v>1803</v>
      </c>
      <c r="I208" s="215" t="s">
        <v>3018</v>
      </c>
      <c r="J208" s="257">
        <v>3</v>
      </c>
      <c r="K208" s="178" t="s">
        <v>453</v>
      </c>
      <c r="L208" s="256" t="s">
        <v>449</v>
      </c>
      <c r="M208" s="131">
        <v>2</v>
      </c>
      <c r="N208" s="132">
        <f t="shared" si="33"/>
        <v>6</v>
      </c>
      <c r="O208" s="551" t="s">
        <v>6563</v>
      </c>
      <c r="P208" s="158" t="s">
        <v>6348</v>
      </c>
      <c r="Q208" s="338">
        <v>3</v>
      </c>
      <c r="R208" s="149">
        <f t="shared" si="35"/>
        <v>18</v>
      </c>
      <c r="S208" s="159"/>
      <c r="T208" s="494"/>
      <c r="U208" s="451"/>
      <c r="V208" s="451"/>
      <c r="W208" s="209"/>
      <c r="X208" s="209"/>
      <c r="Y208" s="211"/>
      <c r="Z208" s="209"/>
      <c r="AA208" s="209"/>
      <c r="AB208" s="160"/>
      <c r="AC208" s="155"/>
      <c r="AD208" s="119"/>
      <c r="AE208" s="78"/>
      <c r="AF208" s="123">
        <f t="shared" si="34"/>
        <v>12496</v>
      </c>
    </row>
    <row r="209" spans="1:32" ht="230.25" hidden="1" outlineLevel="3" thickBot="1" x14ac:dyDescent="0.25">
      <c r="A209" s="144" t="s">
        <v>511</v>
      </c>
      <c r="B209" s="648" t="s">
        <v>2526</v>
      </c>
      <c r="C209" s="598" t="s">
        <v>2100</v>
      </c>
      <c r="D209" s="604" t="s">
        <v>747</v>
      </c>
      <c r="E209" s="206" t="s">
        <v>450</v>
      </c>
      <c r="F209" s="206" t="s">
        <v>748</v>
      </c>
      <c r="G209" s="205" t="s">
        <v>1254</v>
      </c>
      <c r="H209" s="526" t="s">
        <v>1227</v>
      </c>
      <c r="I209" s="145" t="s">
        <v>768</v>
      </c>
      <c r="J209" s="130">
        <v>1</v>
      </c>
      <c r="K209" s="134" t="s">
        <v>451</v>
      </c>
      <c r="L209" s="125" t="s">
        <v>743</v>
      </c>
      <c r="M209" s="148">
        <v>1</v>
      </c>
      <c r="N209" s="132">
        <f t="shared" si="14"/>
        <v>1</v>
      </c>
      <c r="O209" s="551" t="s">
        <v>6563</v>
      </c>
      <c r="P209" s="158" t="s">
        <v>675</v>
      </c>
      <c r="Q209" s="338">
        <v>5</v>
      </c>
      <c r="R209" s="149">
        <f t="shared" si="35"/>
        <v>5</v>
      </c>
      <c r="S209" s="159"/>
      <c r="T209" s="494"/>
      <c r="U209" s="451"/>
      <c r="V209" s="451"/>
      <c r="W209" s="209"/>
      <c r="X209" s="209"/>
      <c r="Y209" s="211"/>
      <c r="Z209" s="209"/>
      <c r="AA209" s="209"/>
      <c r="AB209" s="160"/>
      <c r="AC209" s="155"/>
      <c r="AD209" s="119"/>
      <c r="AE209" s="78"/>
      <c r="AF209" s="123">
        <f t="shared" si="34"/>
        <v>-1718</v>
      </c>
    </row>
    <row r="210" spans="1:32" ht="230.25" hidden="1" outlineLevel="3" thickBot="1" x14ac:dyDescent="0.25">
      <c r="A210" s="144" t="s">
        <v>860</v>
      </c>
      <c r="B210" s="649"/>
      <c r="C210" s="599"/>
      <c r="D210" s="605"/>
      <c r="E210" s="206" t="s">
        <v>452</v>
      </c>
      <c r="F210" s="206" t="s">
        <v>748</v>
      </c>
      <c r="G210" s="205" t="s">
        <v>1254</v>
      </c>
      <c r="H210" s="526" t="s">
        <v>1227</v>
      </c>
      <c r="I210" s="145" t="s">
        <v>768</v>
      </c>
      <c r="J210" s="130">
        <v>1</v>
      </c>
      <c r="K210" s="134" t="s">
        <v>453</v>
      </c>
      <c r="L210" s="125" t="s">
        <v>743</v>
      </c>
      <c r="M210" s="131">
        <v>1</v>
      </c>
      <c r="N210" s="132">
        <f t="shared" si="14"/>
        <v>1</v>
      </c>
      <c r="O210" s="551" t="s">
        <v>6563</v>
      </c>
      <c r="P210" s="158" t="s">
        <v>675</v>
      </c>
      <c r="Q210" s="338">
        <v>5</v>
      </c>
      <c r="R210" s="149">
        <f t="shared" si="30"/>
        <v>5</v>
      </c>
      <c r="S210" s="159"/>
      <c r="T210" s="494"/>
      <c r="U210" s="451"/>
      <c r="V210" s="451"/>
      <c r="W210" s="209"/>
      <c r="X210" s="209"/>
      <c r="Y210" s="211"/>
      <c r="Z210" s="209"/>
      <c r="AA210" s="209"/>
      <c r="AB210" s="160"/>
      <c r="AC210" s="155"/>
      <c r="AD210" s="119"/>
      <c r="AE210" s="78"/>
      <c r="AF210" s="123">
        <f t="shared" si="34"/>
        <v>5733</v>
      </c>
    </row>
    <row r="211" spans="1:32" ht="230.25" hidden="1" outlineLevel="3" thickBot="1" x14ac:dyDescent="0.25">
      <c r="A211" s="144" t="s">
        <v>512</v>
      </c>
      <c r="B211" s="159" t="s">
        <v>2490</v>
      </c>
      <c r="C211" s="274" t="s">
        <v>1981</v>
      </c>
      <c r="D211" s="224" t="s">
        <v>749</v>
      </c>
      <c r="E211" s="206" t="s">
        <v>158</v>
      </c>
      <c r="F211" s="206" t="s">
        <v>2058</v>
      </c>
      <c r="G211" s="141" t="s">
        <v>1247</v>
      </c>
      <c r="H211" s="525" t="s">
        <v>1803</v>
      </c>
      <c r="I211" s="145" t="s">
        <v>1178</v>
      </c>
      <c r="J211" s="130">
        <v>3</v>
      </c>
      <c r="K211" s="134" t="s">
        <v>277</v>
      </c>
      <c r="L211" s="125" t="s">
        <v>743</v>
      </c>
      <c r="M211" s="331">
        <v>1</v>
      </c>
      <c r="N211" s="132">
        <f t="shared" si="14"/>
        <v>3</v>
      </c>
      <c r="O211" s="551" t="s">
        <v>6563</v>
      </c>
      <c r="P211" s="158" t="s">
        <v>6348</v>
      </c>
      <c r="Q211" s="338">
        <v>3</v>
      </c>
      <c r="R211" s="149">
        <f t="shared" si="30"/>
        <v>9</v>
      </c>
      <c r="S211" s="159"/>
      <c r="T211" s="494"/>
      <c r="U211" s="451"/>
      <c r="V211" s="451"/>
      <c r="W211" s="209"/>
      <c r="X211" s="209"/>
      <c r="Y211" s="211"/>
      <c r="Z211" s="209"/>
      <c r="AA211" s="209"/>
      <c r="AB211" s="160"/>
      <c r="AC211" s="155"/>
      <c r="AD211" s="119"/>
      <c r="AE211" s="78"/>
      <c r="AF211" s="123">
        <f t="shared" si="34"/>
        <v>-1719</v>
      </c>
    </row>
    <row r="212" spans="1:32" ht="230.25" hidden="1" outlineLevel="3" thickBot="1" x14ac:dyDescent="0.25">
      <c r="A212" s="349" t="s">
        <v>4546</v>
      </c>
      <c r="B212" s="596" t="s">
        <v>4240</v>
      </c>
      <c r="C212" s="623" t="s">
        <v>5806</v>
      </c>
      <c r="D212" s="623" t="s">
        <v>720</v>
      </c>
      <c r="E212" s="224" t="s">
        <v>208</v>
      </c>
      <c r="F212" s="206" t="s">
        <v>2410</v>
      </c>
      <c r="G212" s="205" t="s">
        <v>1254</v>
      </c>
      <c r="H212" s="526" t="s">
        <v>1227</v>
      </c>
      <c r="I212" s="145" t="s">
        <v>768</v>
      </c>
      <c r="J212" s="130">
        <v>1</v>
      </c>
      <c r="K212" s="134" t="s">
        <v>277</v>
      </c>
      <c r="L212" s="125" t="s">
        <v>743</v>
      </c>
      <c r="M212" s="149">
        <v>1</v>
      </c>
      <c r="N212" s="132">
        <f t="shared" si="14"/>
        <v>1</v>
      </c>
      <c r="O212" s="551" t="s">
        <v>6563</v>
      </c>
      <c r="P212" s="158" t="s">
        <v>103</v>
      </c>
      <c r="Q212" s="338">
        <v>5</v>
      </c>
      <c r="R212" s="149">
        <f t="shared" si="30"/>
        <v>5</v>
      </c>
      <c r="S212" s="150"/>
      <c r="T212" s="497"/>
      <c r="U212" s="456"/>
      <c r="V212" s="456"/>
      <c r="W212" s="139"/>
      <c r="X212" s="139"/>
      <c r="Y212" s="151"/>
      <c r="Z212" s="139"/>
      <c r="AA212" s="139"/>
      <c r="AB212" s="152"/>
      <c r="AC212" s="153"/>
      <c r="AD212" s="119"/>
      <c r="AE212" s="78"/>
      <c r="AF212" s="123">
        <f t="shared" si="34"/>
        <v>12497</v>
      </c>
    </row>
    <row r="213" spans="1:32" ht="230.25" hidden="1" outlineLevel="3" thickBot="1" x14ac:dyDescent="0.25">
      <c r="A213" s="414" t="s">
        <v>4547</v>
      </c>
      <c r="B213" s="597"/>
      <c r="C213" s="599"/>
      <c r="D213" s="599"/>
      <c r="E213" s="224" t="s">
        <v>255</v>
      </c>
      <c r="F213" s="206" t="s">
        <v>2473</v>
      </c>
      <c r="G213" s="205" t="s">
        <v>4218</v>
      </c>
      <c r="H213" s="525" t="s">
        <v>1803</v>
      </c>
      <c r="I213" s="145" t="s">
        <v>3018</v>
      </c>
      <c r="J213" s="146">
        <v>3</v>
      </c>
      <c r="K213" s="134" t="s">
        <v>222</v>
      </c>
      <c r="L213" s="125" t="s">
        <v>203</v>
      </c>
      <c r="M213" s="194">
        <v>2</v>
      </c>
      <c r="N213" s="132">
        <f>J213*M213</f>
        <v>6</v>
      </c>
      <c r="O213" s="551" t="s">
        <v>6563</v>
      </c>
      <c r="P213" s="158" t="s">
        <v>6348</v>
      </c>
      <c r="Q213" s="338">
        <v>3</v>
      </c>
      <c r="R213" s="149">
        <f t="shared" ref="R213:R221" si="36">Q213*N213</f>
        <v>18</v>
      </c>
      <c r="S213" s="150"/>
      <c r="T213" s="497"/>
      <c r="U213" s="456"/>
      <c r="V213" s="456"/>
      <c r="W213" s="139"/>
      <c r="X213" s="139"/>
      <c r="Y213" s="151"/>
      <c r="Z213" s="139"/>
      <c r="AA213" s="139"/>
      <c r="AB213" s="152"/>
      <c r="AC213" s="153"/>
      <c r="AD213" s="119"/>
      <c r="AE213" s="78"/>
      <c r="AF213" s="123">
        <f t="shared" si="34"/>
        <v>12498</v>
      </c>
    </row>
    <row r="214" spans="1:32" ht="230.25" hidden="1" outlineLevel="3" thickBot="1" x14ac:dyDescent="0.25">
      <c r="A214" s="349" t="s">
        <v>4548</v>
      </c>
      <c r="B214" s="596" t="s">
        <v>2489</v>
      </c>
      <c r="C214" s="600" t="s">
        <v>2485</v>
      </c>
      <c r="D214" s="624" t="s">
        <v>5712</v>
      </c>
      <c r="E214" s="139" t="s">
        <v>208</v>
      </c>
      <c r="F214" s="139" t="s">
        <v>5860</v>
      </c>
      <c r="G214" s="143" t="s">
        <v>1254</v>
      </c>
      <c r="H214" s="526" t="s">
        <v>1227</v>
      </c>
      <c r="I214" s="215" t="s">
        <v>768</v>
      </c>
      <c r="J214" s="255">
        <v>1</v>
      </c>
      <c r="K214" s="178" t="s">
        <v>451</v>
      </c>
      <c r="L214" s="256" t="s">
        <v>743</v>
      </c>
      <c r="M214" s="166">
        <v>1</v>
      </c>
      <c r="N214" s="147">
        <f>J214*M214</f>
        <v>1</v>
      </c>
      <c r="O214" s="551" t="s">
        <v>6563</v>
      </c>
      <c r="P214" s="152" t="s">
        <v>675</v>
      </c>
      <c r="Q214" s="338">
        <v>5</v>
      </c>
      <c r="R214" s="149">
        <f t="shared" si="36"/>
        <v>5</v>
      </c>
      <c r="S214" s="150"/>
      <c r="T214" s="497"/>
      <c r="U214" s="456"/>
      <c r="V214" s="456"/>
      <c r="W214" s="139"/>
      <c r="X214" s="139"/>
      <c r="Y214" s="151"/>
      <c r="Z214" s="139"/>
      <c r="AA214" s="139"/>
      <c r="AB214" s="152"/>
      <c r="AC214" s="153"/>
      <c r="AD214" s="119"/>
      <c r="AE214" s="78"/>
      <c r="AF214" s="123">
        <f t="shared" si="34"/>
        <v>12499</v>
      </c>
    </row>
    <row r="215" spans="1:32" ht="230.25" hidden="1" outlineLevel="3" thickBot="1" x14ac:dyDescent="0.25">
      <c r="A215" s="414" t="s">
        <v>4549</v>
      </c>
      <c r="B215" s="597"/>
      <c r="C215" s="602"/>
      <c r="D215" s="625"/>
      <c r="E215" s="139" t="s">
        <v>255</v>
      </c>
      <c r="F215" s="139" t="s">
        <v>5713</v>
      </c>
      <c r="G215" s="143" t="s">
        <v>4218</v>
      </c>
      <c r="H215" s="526" t="s">
        <v>1803</v>
      </c>
      <c r="I215" s="215" t="s">
        <v>3018</v>
      </c>
      <c r="J215" s="257">
        <v>3</v>
      </c>
      <c r="K215" s="178" t="s">
        <v>222</v>
      </c>
      <c r="L215" s="256" t="s">
        <v>203</v>
      </c>
      <c r="M215" s="334">
        <v>1</v>
      </c>
      <c r="N215" s="147">
        <f t="shared" ref="N215:N218" si="37">J215*M215</f>
        <v>3</v>
      </c>
      <c r="O215" s="551" t="s">
        <v>6563</v>
      </c>
      <c r="P215" s="152" t="s">
        <v>6348</v>
      </c>
      <c r="Q215" s="338">
        <v>3</v>
      </c>
      <c r="R215" s="149">
        <f t="shared" si="36"/>
        <v>9</v>
      </c>
      <c r="S215" s="150"/>
      <c r="T215" s="497"/>
      <c r="U215" s="456"/>
      <c r="V215" s="456"/>
      <c r="W215" s="139"/>
      <c r="X215" s="139"/>
      <c r="Y215" s="151"/>
      <c r="Z215" s="139"/>
      <c r="AA215" s="139"/>
      <c r="AB215" s="152"/>
      <c r="AC215" s="153"/>
      <c r="AD215" s="119"/>
      <c r="AE215" s="78"/>
      <c r="AF215" s="123">
        <f t="shared" si="34"/>
        <v>12500</v>
      </c>
    </row>
    <row r="216" spans="1:32" ht="230.25" hidden="1" outlineLevel="3" thickBot="1" x14ac:dyDescent="0.25">
      <c r="A216" s="349" t="s">
        <v>4550</v>
      </c>
      <c r="B216" s="596" t="s">
        <v>5807</v>
      </c>
      <c r="C216" s="600" t="s">
        <v>2486</v>
      </c>
      <c r="D216" s="624" t="s">
        <v>5714</v>
      </c>
      <c r="E216" s="139" t="s">
        <v>208</v>
      </c>
      <c r="F216" s="139" t="s">
        <v>5715</v>
      </c>
      <c r="G216" s="143" t="s">
        <v>1254</v>
      </c>
      <c r="H216" s="526" t="s">
        <v>1227</v>
      </c>
      <c r="I216" s="215" t="s">
        <v>768</v>
      </c>
      <c r="J216" s="255">
        <v>1</v>
      </c>
      <c r="K216" s="178" t="s">
        <v>451</v>
      </c>
      <c r="L216" s="256" t="s">
        <v>743</v>
      </c>
      <c r="M216" s="166">
        <v>1</v>
      </c>
      <c r="N216" s="147">
        <f t="shared" si="37"/>
        <v>1</v>
      </c>
      <c r="O216" s="551" t="s">
        <v>6563</v>
      </c>
      <c r="P216" s="152" t="s">
        <v>675</v>
      </c>
      <c r="Q216" s="338">
        <v>5</v>
      </c>
      <c r="R216" s="149">
        <f t="shared" si="36"/>
        <v>5</v>
      </c>
      <c r="S216" s="150"/>
      <c r="T216" s="497"/>
      <c r="U216" s="456"/>
      <c r="V216" s="456"/>
      <c r="W216" s="139"/>
      <c r="X216" s="139"/>
      <c r="Y216" s="151"/>
      <c r="Z216" s="139"/>
      <c r="AA216" s="139"/>
      <c r="AB216" s="152"/>
      <c r="AC216" s="153"/>
      <c r="AD216" s="119"/>
      <c r="AE216" s="78"/>
      <c r="AF216" s="123">
        <f t="shared" si="34"/>
        <v>12501</v>
      </c>
    </row>
    <row r="217" spans="1:32" ht="230.25" hidden="1" outlineLevel="3" thickBot="1" x14ac:dyDescent="0.25">
      <c r="A217" s="414" t="s">
        <v>4551</v>
      </c>
      <c r="B217" s="597"/>
      <c r="C217" s="602"/>
      <c r="D217" s="625"/>
      <c r="E217" s="139" t="s">
        <v>255</v>
      </c>
      <c r="F217" s="139" t="s">
        <v>5716</v>
      </c>
      <c r="G217" s="143" t="s">
        <v>4218</v>
      </c>
      <c r="H217" s="526" t="s">
        <v>1803</v>
      </c>
      <c r="I217" s="215" t="s">
        <v>3018</v>
      </c>
      <c r="J217" s="257">
        <v>3</v>
      </c>
      <c r="K217" s="178" t="s">
        <v>222</v>
      </c>
      <c r="L217" s="256" t="s">
        <v>203</v>
      </c>
      <c r="M217" s="334">
        <v>1</v>
      </c>
      <c r="N217" s="147">
        <f t="shared" si="37"/>
        <v>3</v>
      </c>
      <c r="O217" s="551" t="s">
        <v>6563</v>
      </c>
      <c r="P217" s="152" t="s">
        <v>6348</v>
      </c>
      <c r="Q217" s="338">
        <v>3</v>
      </c>
      <c r="R217" s="149">
        <f t="shared" si="36"/>
        <v>9</v>
      </c>
      <c r="S217" s="150"/>
      <c r="T217" s="497"/>
      <c r="U217" s="456"/>
      <c r="V217" s="456"/>
      <c r="W217" s="139"/>
      <c r="X217" s="139"/>
      <c r="Y217" s="151"/>
      <c r="Z217" s="139"/>
      <c r="AA217" s="139"/>
      <c r="AB217" s="152"/>
      <c r="AC217" s="153"/>
      <c r="AD217" s="119"/>
      <c r="AE217" s="78"/>
      <c r="AF217" s="123">
        <f t="shared" si="34"/>
        <v>12502</v>
      </c>
    </row>
    <row r="218" spans="1:32" ht="230.25" hidden="1" outlineLevel="3" thickBot="1" x14ac:dyDescent="0.25">
      <c r="A218" s="349" t="s">
        <v>4552</v>
      </c>
      <c r="B218" s="596" t="s">
        <v>4241</v>
      </c>
      <c r="C218" s="600" t="s">
        <v>2487</v>
      </c>
      <c r="D218" s="624" t="s">
        <v>720</v>
      </c>
      <c r="E218" s="139" t="s">
        <v>208</v>
      </c>
      <c r="F218" s="209" t="s">
        <v>2410</v>
      </c>
      <c r="G218" s="143" t="s">
        <v>1254</v>
      </c>
      <c r="H218" s="526" t="s">
        <v>1227</v>
      </c>
      <c r="I218" s="215" t="s">
        <v>768</v>
      </c>
      <c r="J218" s="255">
        <v>1</v>
      </c>
      <c r="K218" s="178" t="s">
        <v>451</v>
      </c>
      <c r="L218" s="256" t="s">
        <v>5788</v>
      </c>
      <c r="M218" s="223">
        <v>1</v>
      </c>
      <c r="N218" s="147">
        <f t="shared" si="37"/>
        <v>1</v>
      </c>
      <c r="O218" s="551" t="s">
        <v>6563</v>
      </c>
      <c r="P218" s="70" t="s">
        <v>103</v>
      </c>
      <c r="Q218" s="338">
        <v>5</v>
      </c>
      <c r="R218" s="149">
        <f t="shared" si="36"/>
        <v>5</v>
      </c>
      <c r="S218" s="150"/>
      <c r="T218" s="497"/>
      <c r="U218" s="456"/>
      <c r="V218" s="456"/>
      <c r="W218" s="139"/>
      <c r="X218" s="139"/>
      <c r="Y218" s="151"/>
      <c r="Z218" s="139"/>
      <c r="AA218" s="139"/>
      <c r="AB218" s="152"/>
      <c r="AC218" s="153"/>
      <c r="AD218" s="119"/>
      <c r="AE218" s="78"/>
      <c r="AF218" s="123">
        <f t="shared" si="34"/>
        <v>12503</v>
      </c>
    </row>
    <row r="219" spans="1:32" ht="230.25" hidden="1" outlineLevel="3" thickBot="1" x14ac:dyDescent="0.25">
      <c r="A219" s="414" t="s">
        <v>4553</v>
      </c>
      <c r="B219" s="597"/>
      <c r="C219" s="602"/>
      <c r="D219" s="625"/>
      <c r="E219" s="139" t="s">
        <v>255</v>
      </c>
      <c r="F219" s="209" t="s">
        <v>2691</v>
      </c>
      <c r="G219" s="143" t="s">
        <v>4218</v>
      </c>
      <c r="H219" s="526" t="s">
        <v>1803</v>
      </c>
      <c r="I219" s="215" t="s">
        <v>3018</v>
      </c>
      <c r="J219" s="257">
        <v>3</v>
      </c>
      <c r="K219" s="178" t="s">
        <v>453</v>
      </c>
      <c r="L219" s="256" t="s">
        <v>5789</v>
      </c>
      <c r="M219" s="253">
        <v>2</v>
      </c>
      <c r="N219" s="147">
        <f>J219*M219</f>
        <v>6</v>
      </c>
      <c r="O219" s="551" t="s">
        <v>6563</v>
      </c>
      <c r="P219" s="152" t="s">
        <v>6348</v>
      </c>
      <c r="Q219" s="338">
        <v>3</v>
      </c>
      <c r="R219" s="149">
        <f t="shared" si="36"/>
        <v>18</v>
      </c>
      <c r="S219" s="150"/>
      <c r="T219" s="497"/>
      <c r="U219" s="456"/>
      <c r="V219" s="456"/>
      <c r="W219" s="139"/>
      <c r="X219" s="139"/>
      <c r="Y219" s="151"/>
      <c r="Z219" s="139"/>
      <c r="AA219" s="139"/>
      <c r="AB219" s="152"/>
      <c r="AC219" s="153"/>
      <c r="AD219" s="119"/>
      <c r="AE219" s="78"/>
      <c r="AF219" s="123">
        <f t="shared" si="34"/>
        <v>12504</v>
      </c>
    </row>
    <row r="220" spans="1:32" ht="230.25" hidden="1" outlineLevel="3" thickBot="1" x14ac:dyDescent="0.25">
      <c r="A220" s="349" t="s">
        <v>4554</v>
      </c>
      <c r="B220" s="596" t="s">
        <v>2527</v>
      </c>
      <c r="C220" s="600" t="s">
        <v>2488</v>
      </c>
      <c r="D220" s="624" t="s">
        <v>5717</v>
      </c>
      <c r="E220" s="209" t="s">
        <v>445</v>
      </c>
      <c r="F220" s="139" t="s">
        <v>2596</v>
      </c>
      <c r="G220" s="133" t="s">
        <v>5861</v>
      </c>
      <c r="H220" s="526" t="s">
        <v>1803</v>
      </c>
      <c r="I220" s="215" t="s">
        <v>3018</v>
      </c>
      <c r="J220" s="257">
        <v>3</v>
      </c>
      <c r="K220" s="178" t="s">
        <v>222</v>
      </c>
      <c r="L220" s="256" t="s">
        <v>203</v>
      </c>
      <c r="M220" s="166">
        <v>1</v>
      </c>
      <c r="N220" s="147">
        <f>J220*M220</f>
        <v>3</v>
      </c>
      <c r="O220" s="551" t="s">
        <v>6563</v>
      </c>
      <c r="P220" s="152" t="s">
        <v>6348</v>
      </c>
      <c r="Q220" s="338">
        <v>3</v>
      </c>
      <c r="R220" s="149">
        <f t="shared" si="36"/>
        <v>9</v>
      </c>
      <c r="S220" s="150"/>
      <c r="T220" s="497"/>
      <c r="U220" s="456"/>
      <c r="V220" s="456"/>
      <c r="W220" s="139"/>
      <c r="X220" s="139"/>
      <c r="Y220" s="151"/>
      <c r="Z220" s="139"/>
      <c r="AA220" s="139"/>
      <c r="AB220" s="152"/>
      <c r="AC220" s="153"/>
      <c r="AD220" s="119"/>
      <c r="AE220" s="78"/>
      <c r="AF220" s="123">
        <f t="shared" si="34"/>
        <v>12505</v>
      </c>
    </row>
    <row r="221" spans="1:32" ht="230.25" hidden="1" outlineLevel="3" thickBot="1" x14ac:dyDescent="0.25">
      <c r="A221" s="414" t="s">
        <v>4555</v>
      </c>
      <c r="B221" s="597"/>
      <c r="C221" s="602"/>
      <c r="D221" s="625"/>
      <c r="E221" s="209" t="s">
        <v>447</v>
      </c>
      <c r="F221" s="139" t="s">
        <v>2595</v>
      </c>
      <c r="G221" s="143" t="s">
        <v>1254</v>
      </c>
      <c r="H221" s="526" t="s">
        <v>1227</v>
      </c>
      <c r="I221" s="215" t="s">
        <v>768</v>
      </c>
      <c r="J221" s="255">
        <v>2</v>
      </c>
      <c r="K221" s="178" t="s">
        <v>451</v>
      </c>
      <c r="L221" s="256" t="s">
        <v>743</v>
      </c>
      <c r="M221" s="166">
        <v>1</v>
      </c>
      <c r="N221" s="147">
        <f>J221*M221</f>
        <v>2</v>
      </c>
      <c r="O221" s="551" t="s">
        <v>6563</v>
      </c>
      <c r="P221" s="152" t="s">
        <v>675</v>
      </c>
      <c r="Q221" s="338">
        <v>5</v>
      </c>
      <c r="R221" s="149">
        <f t="shared" si="36"/>
        <v>10</v>
      </c>
      <c r="S221" s="150"/>
      <c r="T221" s="497"/>
      <c r="U221" s="456"/>
      <c r="V221" s="456"/>
      <c r="W221" s="139"/>
      <c r="X221" s="139"/>
      <c r="Y221" s="151"/>
      <c r="Z221" s="139"/>
      <c r="AA221" s="139"/>
      <c r="AB221" s="152"/>
      <c r="AC221" s="153"/>
      <c r="AD221" s="119"/>
      <c r="AE221" s="78"/>
      <c r="AF221" s="123">
        <f t="shared" si="34"/>
        <v>12506</v>
      </c>
    </row>
    <row r="222" spans="1:32" ht="230.25" hidden="1" outlineLevel="3" thickBot="1" x14ac:dyDescent="0.25">
      <c r="A222" s="144" t="s">
        <v>513</v>
      </c>
      <c r="B222" s="648" t="s">
        <v>5808</v>
      </c>
      <c r="C222" s="598" t="s">
        <v>2101</v>
      </c>
      <c r="D222" s="604" t="s">
        <v>285</v>
      </c>
      <c r="E222" s="206" t="s">
        <v>445</v>
      </c>
      <c r="F222" s="206" t="s">
        <v>5858</v>
      </c>
      <c r="G222" s="141" t="s">
        <v>5857</v>
      </c>
      <c r="H222" s="529" t="s">
        <v>1936</v>
      </c>
      <c r="I222" s="145" t="s">
        <v>768</v>
      </c>
      <c r="J222" s="130">
        <v>2</v>
      </c>
      <c r="K222" s="134" t="s">
        <v>453</v>
      </c>
      <c r="L222" s="125" t="s">
        <v>743</v>
      </c>
      <c r="M222" s="148">
        <v>1</v>
      </c>
      <c r="N222" s="132">
        <f t="shared" si="14"/>
        <v>2</v>
      </c>
      <c r="O222" s="551" t="s">
        <v>6563</v>
      </c>
      <c r="P222" s="158" t="s">
        <v>103</v>
      </c>
      <c r="Q222" s="338">
        <v>5</v>
      </c>
      <c r="R222" s="149">
        <f t="shared" si="30"/>
        <v>10</v>
      </c>
      <c r="S222" s="159"/>
      <c r="T222" s="494"/>
      <c r="U222" s="451"/>
      <c r="V222" s="451"/>
      <c r="W222" s="209"/>
      <c r="X222" s="209"/>
      <c r="Y222" s="211"/>
      <c r="Z222" s="209"/>
      <c r="AA222" s="209"/>
      <c r="AB222" s="160"/>
      <c r="AC222" s="155"/>
      <c r="AD222" s="119"/>
      <c r="AE222" s="78"/>
      <c r="AF222" s="123">
        <f t="shared" si="34"/>
        <v>-1720</v>
      </c>
    </row>
    <row r="223" spans="1:32" ht="230.25" hidden="1" outlineLevel="3" thickBot="1" x14ac:dyDescent="0.25">
      <c r="A223" s="144" t="s">
        <v>861</v>
      </c>
      <c r="B223" s="649"/>
      <c r="C223" s="599"/>
      <c r="D223" s="605"/>
      <c r="E223" s="206" t="s">
        <v>447</v>
      </c>
      <c r="F223" s="206" t="s">
        <v>750</v>
      </c>
      <c r="G223" s="141" t="s">
        <v>1247</v>
      </c>
      <c r="H223" s="525" t="s">
        <v>1803</v>
      </c>
      <c r="I223" s="145" t="s">
        <v>1178</v>
      </c>
      <c r="J223" s="130">
        <v>3</v>
      </c>
      <c r="K223" s="134" t="s">
        <v>1937</v>
      </c>
      <c r="L223" s="125" t="s">
        <v>743</v>
      </c>
      <c r="M223" s="148">
        <v>1</v>
      </c>
      <c r="N223" s="132">
        <f t="shared" si="14"/>
        <v>3</v>
      </c>
      <c r="O223" s="551" t="s">
        <v>6563</v>
      </c>
      <c r="P223" s="158" t="s">
        <v>6348</v>
      </c>
      <c r="Q223" s="338">
        <v>3</v>
      </c>
      <c r="R223" s="149">
        <f t="shared" si="30"/>
        <v>9</v>
      </c>
      <c r="S223" s="159"/>
      <c r="T223" s="494"/>
      <c r="U223" s="451"/>
      <c r="V223" s="451"/>
      <c r="W223" s="209"/>
      <c r="X223" s="209"/>
      <c r="Y223" s="211"/>
      <c r="Z223" s="209"/>
      <c r="AA223" s="209"/>
      <c r="AB223" s="160"/>
      <c r="AC223" s="155"/>
      <c r="AD223" s="119"/>
      <c r="AE223" s="78"/>
      <c r="AF223" s="123">
        <f t="shared" si="34"/>
        <v>5734</v>
      </c>
    </row>
    <row r="224" spans="1:32" ht="230.25" hidden="1" outlineLevel="3" thickBot="1" x14ac:dyDescent="0.25">
      <c r="A224" s="251" t="s">
        <v>4556</v>
      </c>
      <c r="B224" s="596" t="s">
        <v>2536</v>
      </c>
      <c r="C224" s="600" t="s">
        <v>2531</v>
      </c>
      <c r="D224" s="624" t="s">
        <v>2537</v>
      </c>
      <c r="E224" s="209" t="s">
        <v>445</v>
      </c>
      <c r="F224" s="139" t="s">
        <v>2538</v>
      </c>
      <c r="G224" s="133" t="s">
        <v>674</v>
      </c>
      <c r="H224" s="526" t="s">
        <v>1227</v>
      </c>
      <c r="I224" s="215" t="s">
        <v>768</v>
      </c>
      <c r="J224" s="257">
        <v>1</v>
      </c>
      <c r="K224" s="178" t="s">
        <v>222</v>
      </c>
      <c r="L224" s="256" t="s">
        <v>203</v>
      </c>
      <c r="M224" s="166">
        <v>1</v>
      </c>
      <c r="N224" s="147">
        <f t="shared" ref="N224:N229" si="38">J224*M224</f>
        <v>1</v>
      </c>
      <c r="O224" s="551" t="s">
        <v>6563</v>
      </c>
      <c r="P224" s="152" t="s">
        <v>675</v>
      </c>
      <c r="Q224" s="338">
        <v>5</v>
      </c>
      <c r="R224" s="149">
        <f t="shared" si="30"/>
        <v>5</v>
      </c>
      <c r="S224" s="150"/>
      <c r="T224" s="497"/>
      <c r="U224" s="456"/>
      <c r="V224" s="456"/>
      <c r="W224" s="139"/>
      <c r="X224" s="139"/>
      <c r="Y224" s="151"/>
      <c r="Z224" s="139"/>
      <c r="AA224" s="139"/>
      <c r="AB224" s="152"/>
      <c r="AC224" s="153"/>
      <c r="AD224" s="119"/>
      <c r="AE224" s="78"/>
      <c r="AF224" s="123">
        <f t="shared" si="34"/>
        <v>12507</v>
      </c>
    </row>
    <row r="225" spans="1:32" ht="230.25" hidden="1" outlineLevel="3" thickBot="1" x14ac:dyDescent="0.25">
      <c r="A225" s="251" t="s">
        <v>4557</v>
      </c>
      <c r="B225" s="597"/>
      <c r="C225" s="602"/>
      <c r="D225" s="625"/>
      <c r="E225" s="209" t="s">
        <v>447</v>
      </c>
      <c r="F225" s="139" t="s">
        <v>2548</v>
      </c>
      <c r="G225" s="133" t="s">
        <v>674</v>
      </c>
      <c r="H225" s="526" t="s">
        <v>1227</v>
      </c>
      <c r="I225" s="215" t="s">
        <v>768</v>
      </c>
      <c r="J225" s="257">
        <v>1</v>
      </c>
      <c r="K225" s="178" t="s">
        <v>451</v>
      </c>
      <c r="L225" s="256" t="s">
        <v>743</v>
      </c>
      <c r="M225" s="166">
        <v>1</v>
      </c>
      <c r="N225" s="147">
        <f t="shared" si="38"/>
        <v>1</v>
      </c>
      <c r="O225" s="551" t="s">
        <v>6563</v>
      </c>
      <c r="P225" s="152" t="s">
        <v>675</v>
      </c>
      <c r="Q225" s="338">
        <v>5</v>
      </c>
      <c r="R225" s="149">
        <f t="shared" si="30"/>
        <v>5</v>
      </c>
      <c r="S225" s="150"/>
      <c r="T225" s="497"/>
      <c r="U225" s="456"/>
      <c r="V225" s="456"/>
      <c r="W225" s="139"/>
      <c r="X225" s="139"/>
      <c r="Y225" s="151"/>
      <c r="Z225" s="139"/>
      <c r="AA225" s="139"/>
      <c r="AB225" s="152"/>
      <c r="AC225" s="153"/>
      <c r="AD225" s="119"/>
      <c r="AE225" s="78"/>
      <c r="AF225" s="123">
        <f t="shared" si="34"/>
        <v>12508</v>
      </c>
    </row>
    <row r="226" spans="1:32" ht="230.25" hidden="1" outlineLevel="3" thickBot="1" x14ac:dyDescent="0.25">
      <c r="A226" s="251" t="s">
        <v>4558</v>
      </c>
      <c r="B226" s="596" t="s">
        <v>2539</v>
      </c>
      <c r="C226" s="600" t="s">
        <v>2532</v>
      </c>
      <c r="D226" s="624" t="s">
        <v>2540</v>
      </c>
      <c r="E226" s="209" t="s">
        <v>445</v>
      </c>
      <c r="F226" s="139" t="s">
        <v>4242</v>
      </c>
      <c r="G226" s="133" t="s">
        <v>674</v>
      </c>
      <c r="H226" s="526" t="s">
        <v>1227</v>
      </c>
      <c r="I226" s="215" t="s">
        <v>768</v>
      </c>
      <c r="J226" s="257">
        <v>1</v>
      </c>
      <c r="K226" s="178" t="s">
        <v>222</v>
      </c>
      <c r="L226" s="256" t="s">
        <v>203</v>
      </c>
      <c r="M226" s="166">
        <v>1</v>
      </c>
      <c r="N226" s="147">
        <f t="shared" si="38"/>
        <v>1</v>
      </c>
      <c r="O226" s="551" t="s">
        <v>6563</v>
      </c>
      <c r="P226" s="152" t="s">
        <v>675</v>
      </c>
      <c r="Q226" s="338">
        <v>5</v>
      </c>
      <c r="R226" s="149">
        <f t="shared" si="30"/>
        <v>5</v>
      </c>
      <c r="S226" s="150"/>
      <c r="T226" s="497"/>
      <c r="U226" s="456"/>
      <c r="V226" s="456"/>
      <c r="W226" s="139"/>
      <c r="X226" s="139"/>
      <c r="Y226" s="151"/>
      <c r="Z226" s="139"/>
      <c r="AA226" s="139"/>
      <c r="AB226" s="152"/>
      <c r="AC226" s="153"/>
      <c r="AD226" s="119"/>
      <c r="AE226" s="78"/>
      <c r="AF226" s="123">
        <f t="shared" si="34"/>
        <v>12509</v>
      </c>
    </row>
    <row r="227" spans="1:32" ht="230.25" hidden="1" outlineLevel="3" thickBot="1" x14ac:dyDescent="0.25">
      <c r="A227" s="251" t="s">
        <v>4559</v>
      </c>
      <c r="B227" s="597"/>
      <c r="C227" s="602"/>
      <c r="D227" s="625"/>
      <c r="E227" s="209" t="s">
        <v>447</v>
      </c>
      <c r="F227" s="139" t="s">
        <v>4234</v>
      </c>
      <c r="G227" s="133" t="s">
        <v>674</v>
      </c>
      <c r="H227" s="526" t="s">
        <v>1227</v>
      </c>
      <c r="I227" s="215" t="s">
        <v>768</v>
      </c>
      <c r="J227" s="257">
        <v>1</v>
      </c>
      <c r="K227" s="178" t="s">
        <v>451</v>
      </c>
      <c r="L227" s="256" t="s">
        <v>743</v>
      </c>
      <c r="M227" s="166">
        <v>1</v>
      </c>
      <c r="N227" s="147">
        <f t="shared" si="38"/>
        <v>1</v>
      </c>
      <c r="O227" s="551" t="s">
        <v>6563</v>
      </c>
      <c r="P227" s="152" t="s">
        <v>675</v>
      </c>
      <c r="Q227" s="338">
        <v>5</v>
      </c>
      <c r="R227" s="149">
        <f t="shared" si="30"/>
        <v>5</v>
      </c>
      <c r="S227" s="150"/>
      <c r="T227" s="497"/>
      <c r="U227" s="456"/>
      <c r="V227" s="456"/>
      <c r="W227" s="139"/>
      <c r="X227" s="139"/>
      <c r="Y227" s="151"/>
      <c r="Z227" s="139"/>
      <c r="AA227" s="139"/>
      <c r="AB227" s="152"/>
      <c r="AC227" s="153"/>
      <c r="AD227" s="119"/>
      <c r="AE227" s="78"/>
      <c r="AF227" s="123">
        <f t="shared" si="34"/>
        <v>12510</v>
      </c>
    </row>
    <row r="228" spans="1:32" ht="230.25" hidden="1" outlineLevel="3" thickBot="1" x14ac:dyDescent="0.25">
      <c r="A228" s="251" t="s">
        <v>4560</v>
      </c>
      <c r="B228" s="596" t="s">
        <v>2542</v>
      </c>
      <c r="C228" s="600" t="s">
        <v>2533</v>
      </c>
      <c r="D228" s="624" t="s">
        <v>2541</v>
      </c>
      <c r="E228" s="209" t="s">
        <v>445</v>
      </c>
      <c r="F228" s="139" t="s">
        <v>4242</v>
      </c>
      <c r="G228" s="133" t="s">
        <v>674</v>
      </c>
      <c r="H228" s="526" t="s">
        <v>1227</v>
      </c>
      <c r="I228" s="215" t="s">
        <v>768</v>
      </c>
      <c r="J228" s="257">
        <v>1</v>
      </c>
      <c r="K228" s="178" t="s">
        <v>222</v>
      </c>
      <c r="L228" s="256" t="s">
        <v>203</v>
      </c>
      <c r="M228" s="166">
        <v>2</v>
      </c>
      <c r="N228" s="147">
        <f t="shared" si="38"/>
        <v>2</v>
      </c>
      <c r="O228" s="551" t="s">
        <v>6563</v>
      </c>
      <c r="P228" s="152" t="s">
        <v>675</v>
      </c>
      <c r="Q228" s="338">
        <v>5</v>
      </c>
      <c r="R228" s="149">
        <f t="shared" si="30"/>
        <v>10</v>
      </c>
      <c r="S228" s="150"/>
      <c r="T228" s="497"/>
      <c r="U228" s="456"/>
      <c r="V228" s="456"/>
      <c r="W228" s="139"/>
      <c r="X228" s="139"/>
      <c r="Y228" s="151"/>
      <c r="Z228" s="139"/>
      <c r="AA228" s="139"/>
      <c r="AB228" s="152"/>
      <c r="AC228" s="153"/>
      <c r="AD228" s="119"/>
      <c r="AE228" s="78"/>
      <c r="AF228" s="123">
        <f t="shared" si="34"/>
        <v>12511</v>
      </c>
    </row>
    <row r="229" spans="1:32" ht="230.25" hidden="1" outlineLevel="3" thickBot="1" x14ac:dyDescent="0.25">
      <c r="A229" s="251" t="s">
        <v>4561</v>
      </c>
      <c r="B229" s="597"/>
      <c r="C229" s="602"/>
      <c r="D229" s="625"/>
      <c r="E229" s="209" t="s">
        <v>447</v>
      </c>
      <c r="F229" s="139" t="s">
        <v>4243</v>
      </c>
      <c r="G229" s="133" t="s">
        <v>674</v>
      </c>
      <c r="H229" s="526" t="s">
        <v>1227</v>
      </c>
      <c r="I229" s="215" t="s">
        <v>768</v>
      </c>
      <c r="J229" s="257">
        <v>1</v>
      </c>
      <c r="K229" s="178" t="s">
        <v>451</v>
      </c>
      <c r="L229" s="256" t="s">
        <v>743</v>
      </c>
      <c r="M229" s="333">
        <v>1</v>
      </c>
      <c r="N229" s="147">
        <f t="shared" si="38"/>
        <v>1</v>
      </c>
      <c r="O229" s="551" t="s">
        <v>6563</v>
      </c>
      <c r="P229" s="152" t="s">
        <v>675</v>
      </c>
      <c r="Q229" s="338">
        <v>5</v>
      </c>
      <c r="R229" s="149">
        <f t="shared" si="30"/>
        <v>5</v>
      </c>
      <c r="S229" s="150"/>
      <c r="T229" s="497"/>
      <c r="U229" s="456"/>
      <c r="V229" s="456"/>
      <c r="W229" s="139"/>
      <c r="X229" s="139"/>
      <c r="Y229" s="151"/>
      <c r="Z229" s="139"/>
      <c r="AA229" s="139"/>
      <c r="AB229" s="152"/>
      <c r="AC229" s="153"/>
      <c r="AD229" s="119"/>
      <c r="AE229" s="78"/>
      <c r="AF229" s="123">
        <f t="shared" si="34"/>
        <v>12512</v>
      </c>
    </row>
    <row r="230" spans="1:32" ht="230.25" hidden="1" outlineLevel="3" thickBot="1" x14ac:dyDescent="0.25">
      <c r="A230" s="251" t="s">
        <v>4562</v>
      </c>
      <c r="B230" s="596" t="s">
        <v>2544</v>
      </c>
      <c r="C230" s="600" t="s">
        <v>2534</v>
      </c>
      <c r="D230" s="624" t="s">
        <v>2543</v>
      </c>
      <c r="E230" s="139" t="s">
        <v>258</v>
      </c>
      <c r="F230" s="139" t="s">
        <v>4242</v>
      </c>
      <c r="G230" s="133" t="s">
        <v>674</v>
      </c>
      <c r="H230" s="526" t="s">
        <v>1227</v>
      </c>
      <c r="I230" s="215" t="s">
        <v>768</v>
      </c>
      <c r="J230" s="257">
        <v>1</v>
      </c>
      <c r="K230" s="178" t="s">
        <v>454</v>
      </c>
      <c r="L230" s="256" t="s">
        <v>449</v>
      </c>
      <c r="M230" s="223">
        <v>1</v>
      </c>
      <c r="N230" s="147">
        <f t="shared" si="14"/>
        <v>1</v>
      </c>
      <c r="O230" s="551" t="s">
        <v>6563</v>
      </c>
      <c r="P230" s="152" t="s">
        <v>675</v>
      </c>
      <c r="Q230" s="338">
        <v>5</v>
      </c>
      <c r="R230" s="149">
        <f t="shared" si="30"/>
        <v>5</v>
      </c>
      <c r="S230" s="150"/>
      <c r="T230" s="497"/>
      <c r="U230" s="456"/>
      <c r="V230" s="456"/>
      <c r="W230" s="139"/>
      <c r="X230" s="139"/>
      <c r="Y230" s="151"/>
      <c r="Z230" s="139"/>
      <c r="AA230" s="139"/>
      <c r="AB230" s="152"/>
      <c r="AC230" s="153"/>
      <c r="AD230" s="119"/>
      <c r="AE230" s="78"/>
      <c r="AF230" s="123">
        <f t="shared" si="34"/>
        <v>12513</v>
      </c>
    </row>
    <row r="231" spans="1:32" ht="230.25" hidden="1" outlineLevel="3" thickBot="1" x14ac:dyDescent="0.25">
      <c r="A231" s="251" t="s">
        <v>4563</v>
      </c>
      <c r="B231" s="597"/>
      <c r="C231" s="602"/>
      <c r="D231" s="625"/>
      <c r="E231" s="139" t="s">
        <v>257</v>
      </c>
      <c r="F231" s="139" t="s">
        <v>4244</v>
      </c>
      <c r="G231" s="133" t="s">
        <v>674</v>
      </c>
      <c r="H231" s="526" t="s">
        <v>1227</v>
      </c>
      <c r="I231" s="215" t="s">
        <v>768</v>
      </c>
      <c r="J231" s="257">
        <v>1</v>
      </c>
      <c r="K231" s="178" t="s">
        <v>455</v>
      </c>
      <c r="L231" s="256" t="s">
        <v>449</v>
      </c>
      <c r="M231" s="350">
        <v>1</v>
      </c>
      <c r="N231" s="147">
        <f t="shared" si="14"/>
        <v>1</v>
      </c>
      <c r="O231" s="551" t="s">
        <v>6563</v>
      </c>
      <c r="P231" s="152" t="s">
        <v>675</v>
      </c>
      <c r="Q231" s="338">
        <v>5</v>
      </c>
      <c r="R231" s="149">
        <f t="shared" si="30"/>
        <v>5</v>
      </c>
      <c r="S231" s="150"/>
      <c r="T231" s="497"/>
      <c r="U231" s="456"/>
      <c r="V231" s="456"/>
      <c r="W231" s="139"/>
      <c r="X231" s="139"/>
      <c r="Y231" s="151"/>
      <c r="Z231" s="139"/>
      <c r="AA231" s="139"/>
      <c r="AB231" s="152"/>
      <c r="AC231" s="153"/>
      <c r="AD231" s="119"/>
      <c r="AE231" s="78"/>
      <c r="AF231" s="123">
        <f t="shared" si="34"/>
        <v>12514</v>
      </c>
    </row>
    <row r="232" spans="1:32" ht="230.25" hidden="1" outlineLevel="3" thickBot="1" x14ac:dyDescent="0.25">
      <c r="A232" s="251" t="s">
        <v>4564</v>
      </c>
      <c r="B232" s="596" t="s">
        <v>2545</v>
      </c>
      <c r="C232" s="600" t="s">
        <v>2535</v>
      </c>
      <c r="D232" s="624" t="s">
        <v>2546</v>
      </c>
      <c r="E232" s="139" t="s">
        <v>196</v>
      </c>
      <c r="F232" s="139" t="s">
        <v>4238</v>
      </c>
      <c r="G232" s="133" t="s">
        <v>674</v>
      </c>
      <c r="H232" s="526" t="s">
        <v>1227</v>
      </c>
      <c r="I232" s="215" t="s">
        <v>768</v>
      </c>
      <c r="J232" s="257">
        <v>1</v>
      </c>
      <c r="K232" s="178" t="s">
        <v>459</v>
      </c>
      <c r="L232" s="256" t="s">
        <v>5788</v>
      </c>
      <c r="M232" s="350">
        <v>1</v>
      </c>
      <c r="N232" s="147">
        <f t="shared" si="14"/>
        <v>1</v>
      </c>
      <c r="O232" s="551" t="s">
        <v>6563</v>
      </c>
      <c r="P232" s="152" t="s">
        <v>675</v>
      </c>
      <c r="Q232" s="338">
        <v>5</v>
      </c>
      <c r="R232" s="149">
        <f t="shared" si="30"/>
        <v>5</v>
      </c>
      <c r="S232" s="150"/>
      <c r="T232" s="497"/>
      <c r="U232" s="456"/>
      <c r="V232" s="456"/>
      <c r="W232" s="139"/>
      <c r="X232" s="139"/>
      <c r="Y232" s="151"/>
      <c r="Z232" s="139"/>
      <c r="AA232" s="139"/>
      <c r="AB232" s="152"/>
      <c r="AC232" s="153"/>
      <c r="AD232" s="119"/>
      <c r="AE232" s="78"/>
      <c r="AF232" s="123">
        <f t="shared" si="34"/>
        <v>12515</v>
      </c>
    </row>
    <row r="233" spans="1:32" ht="230.25" hidden="1" outlineLevel="3" thickBot="1" x14ac:dyDescent="0.25">
      <c r="A233" s="251" t="s">
        <v>4565</v>
      </c>
      <c r="B233" s="597"/>
      <c r="C233" s="602"/>
      <c r="D233" s="625"/>
      <c r="E233" s="139" t="s">
        <v>243</v>
      </c>
      <c r="F233" s="139" t="s">
        <v>2547</v>
      </c>
      <c r="G233" s="133" t="s">
        <v>674</v>
      </c>
      <c r="H233" s="526" t="s">
        <v>1227</v>
      </c>
      <c r="I233" s="215" t="s">
        <v>768</v>
      </c>
      <c r="J233" s="257">
        <v>1</v>
      </c>
      <c r="K233" s="178" t="s">
        <v>444</v>
      </c>
      <c r="L233" s="256" t="s">
        <v>449</v>
      </c>
      <c r="M233" s="350">
        <v>1</v>
      </c>
      <c r="N233" s="147">
        <f t="shared" si="14"/>
        <v>1</v>
      </c>
      <c r="O233" s="551" t="s">
        <v>6563</v>
      </c>
      <c r="P233" s="152" t="s">
        <v>675</v>
      </c>
      <c r="Q233" s="338">
        <v>5</v>
      </c>
      <c r="R233" s="149">
        <f t="shared" si="30"/>
        <v>5</v>
      </c>
      <c r="S233" s="150"/>
      <c r="T233" s="497"/>
      <c r="U233" s="456"/>
      <c r="V233" s="456"/>
      <c r="W233" s="139"/>
      <c r="X233" s="139"/>
      <c r="Y233" s="151"/>
      <c r="Z233" s="139"/>
      <c r="AA233" s="139"/>
      <c r="AB233" s="152"/>
      <c r="AC233" s="153"/>
      <c r="AD233" s="119"/>
      <c r="AE233" s="78"/>
      <c r="AF233" s="123">
        <f t="shared" si="34"/>
        <v>12516</v>
      </c>
    </row>
    <row r="234" spans="1:32" ht="230.25" hidden="1" outlineLevel="3" thickBot="1" x14ac:dyDescent="0.25">
      <c r="A234" s="251" t="s">
        <v>4566</v>
      </c>
      <c r="B234" s="596" t="s">
        <v>2597</v>
      </c>
      <c r="C234" s="600" t="s">
        <v>2564</v>
      </c>
      <c r="D234" s="624" t="s">
        <v>4245</v>
      </c>
      <c r="E234" s="209" t="s">
        <v>445</v>
      </c>
      <c r="F234" s="139" t="s">
        <v>2599</v>
      </c>
      <c r="G234" s="348" t="s">
        <v>1247</v>
      </c>
      <c r="H234" s="526" t="s">
        <v>1803</v>
      </c>
      <c r="I234" s="215" t="s">
        <v>1178</v>
      </c>
      <c r="J234" s="255">
        <v>3</v>
      </c>
      <c r="K234" s="178" t="s">
        <v>459</v>
      </c>
      <c r="L234" s="256" t="s">
        <v>5788</v>
      </c>
      <c r="M234" s="350">
        <v>1</v>
      </c>
      <c r="N234" s="147">
        <f t="shared" si="14"/>
        <v>3</v>
      </c>
      <c r="O234" s="551" t="s">
        <v>6563</v>
      </c>
      <c r="P234" s="152" t="s">
        <v>675</v>
      </c>
      <c r="Q234" s="338">
        <v>5</v>
      </c>
      <c r="R234" s="149">
        <f t="shared" si="30"/>
        <v>15</v>
      </c>
      <c r="S234" s="150"/>
      <c r="T234" s="497"/>
      <c r="U234" s="456"/>
      <c r="V234" s="456"/>
      <c r="W234" s="139"/>
      <c r="X234" s="139"/>
      <c r="Y234" s="151"/>
      <c r="Z234" s="139"/>
      <c r="AA234" s="139"/>
      <c r="AB234" s="152"/>
      <c r="AC234" s="153"/>
      <c r="AD234" s="119"/>
      <c r="AE234" s="78"/>
      <c r="AF234" s="123">
        <f t="shared" si="34"/>
        <v>12517</v>
      </c>
    </row>
    <row r="235" spans="1:32" ht="230.25" hidden="1" outlineLevel="3" thickBot="1" x14ac:dyDescent="0.25">
      <c r="A235" s="251" t="s">
        <v>4567</v>
      </c>
      <c r="B235" s="597"/>
      <c r="C235" s="602"/>
      <c r="D235" s="625"/>
      <c r="E235" s="209" t="s">
        <v>447</v>
      </c>
      <c r="F235" s="139" t="s">
        <v>2600</v>
      </c>
      <c r="G235" s="348" t="s">
        <v>1247</v>
      </c>
      <c r="H235" s="526" t="s">
        <v>1803</v>
      </c>
      <c r="I235" s="215" t="s">
        <v>1178</v>
      </c>
      <c r="J235" s="255">
        <v>3</v>
      </c>
      <c r="K235" s="178" t="s">
        <v>444</v>
      </c>
      <c r="L235" s="256" t="s">
        <v>449</v>
      </c>
      <c r="M235" s="351">
        <v>1</v>
      </c>
      <c r="N235" s="147">
        <f t="shared" si="14"/>
        <v>3</v>
      </c>
      <c r="O235" s="551" t="s">
        <v>6563</v>
      </c>
      <c r="P235" s="152" t="s">
        <v>675</v>
      </c>
      <c r="Q235" s="338">
        <v>5</v>
      </c>
      <c r="R235" s="149">
        <f t="shared" si="30"/>
        <v>15</v>
      </c>
      <c r="S235" s="150"/>
      <c r="T235" s="497"/>
      <c r="U235" s="456"/>
      <c r="V235" s="456"/>
      <c r="W235" s="139"/>
      <c r="X235" s="139"/>
      <c r="Y235" s="151"/>
      <c r="Z235" s="139"/>
      <c r="AA235" s="139"/>
      <c r="AB235" s="152"/>
      <c r="AC235" s="153"/>
      <c r="AD235" s="119"/>
      <c r="AE235" s="78"/>
      <c r="AF235" s="123">
        <f t="shared" si="34"/>
        <v>12518</v>
      </c>
    </row>
    <row r="236" spans="1:32" ht="230.25" hidden="1" outlineLevel="3" thickBot="1" x14ac:dyDescent="0.25">
      <c r="A236" s="251" t="s">
        <v>4568</v>
      </c>
      <c r="B236" s="596" t="s">
        <v>2602</v>
      </c>
      <c r="C236" s="600" t="s">
        <v>2601</v>
      </c>
      <c r="D236" s="624" t="s">
        <v>4245</v>
      </c>
      <c r="E236" s="139" t="s">
        <v>208</v>
      </c>
      <c r="F236" s="139" t="s">
        <v>2599</v>
      </c>
      <c r="G236" s="348" t="s">
        <v>1247</v>
      </c>
      <c r="H236" s="526" t="s">
        <v>1803</v>
      </c>
      <c r="I236" s="215" t="s">
        <v>1178</v>
      </c>
      <c r="J236" s="255">
        <v>3</v>
      </c>
      <c r="K236" s="178" t="s">
        <v>451</v>
      </c>
      <c r="L236" s="256" t="s">
        <v>5790</v>
      </c>
      <c r="M236" s="223">
        <v>1</v>
      </c>
      <c r="N236" s="147">
        <f t="shared" si="14"/>
        <v>3</v>
      </c>
      <c r="O236" s="551" t="s">
        <v>6563</v>
      </c>
      <c r="P236" s="152" t="s">
        <v>675</v>
      </c>
      <c r="Q236" s="338">
        <v>5</v>
      </c>
      <c r="R236" s="149">
        <f t="shared" si="30"/>
        <v>15</v>
      </c>
      <c r="S236" s="150"/>
      <c r="T236" s="497"/>
      <c r="U236" s="456"/>
      <c r="V236" s="456"/>
      <c r="W236" s="139"/>
      <c r="X236" s="139"/>
      <c r="Y236" s="151"/>
      <c r="Z236" s="139"/>
      <c r="AA236" s="139"/>
      <c r="AB236" s="152"/>
      <c r="AC236" s="153"/>
      <c r="AD236" s="119"/>
      <c r="AE236" s="78"/>
      <c r="AF236" s="123">
        <f t="shared" si="34"/>
        <v>12519</v>
      </c>
    </row>
    <row r="237" spans="1:32" ht="230.25" hidden="1" outlineLevel="3" thickBot="1" x14ac:dyDescent="0.25">
      <c r="A237" s="251" t="s">
        <v>4569</v>
      </c>
      <c r="B237" s="597"/>
      <c r="C237" s="602"/>
      <c r="D237" s="625"/>
      <c r="E237" s="139" t="s">
        <v>255</v>
      </c>
      <c r="F237" s="139" t="s">
        <v>2600</v>
      </c>
      <c r="G237" s="348" t="s">
        <v>1247</v>
      </c>
      <c r="H237" s="526" t="s">
        <v>1803</v>
      </c>
      <c r="I237" s="215" t="s">
        <v>1178</v>
      </c>
      <c r="J237" s="255">
        <v>3</v>
      </c>
      <c r="K237" s="178" t="s">
        <v>453</v>
      </c>
      <c r="L237" s="256" t="s">
        <v>5788</v>
      </c>
      <c r="M237" s="350">
        <v>1</v>
      </c>
      <c r="N237" s="147">
        <f t="shared" si="14"/>
        <v>3</v>
      </c>
      <c r="O237" s="551" t="s">
        <v>6563</v>
      </c>
      <c r="P237" s="152" t="s">
        <v>675</v>
      </c>
      <c r="Q237" s="338">
        <v>5</v>
      </c>
      <c r="R237" s="149">
        <f t="shared" si="30"/>
        <v>15</v>
      </c>
      <c r="S237" s="150"/>
      <c r="T237" s="497"/>
      <c r="U237" s="456"/>
      <c r="V237" s="456"/>
      <c r="W237" s="139"/>
      <c r="X237" s="139"/>
      <c r="Y237" s="151"/>
      <c r="Z237" s="139"/>
      <c r="AA237" s="139"/>
      <c r="AB237" s="152"/>
      <c r="AC237" s="153"/>
      <c r="AD237" s="119"/>
      <c r="AE237" s="78"/>
      <c r="AF237" s="123">
        <f t="shared" si="34"/>
        <v>12520</v>
      </c>
    </row>
    <row r="238" spans="1:32" ht="230.25" hidden="1" outlineLevel="3" thickBot="1" x14ac:dyDescent="0.25">
      <c r="A238" s="251" t="s">
        <v>4570</v>
      </c>
      <c r="B238" s="221" t="s">
        <v>2605</v>
      </c>
      <c r="C238" s="327" t="s">
        <v>2604</v>
      </c>
      <c r="D238" s="165" t="s">
        <v>2606</v>
      </c>
      <c r="E238" s="209" t="s">
        <v>1878</v>
      </c>
      <c r="F238" s="139" t="s">
        <v>5862</v>
      </c>
      <c r="G238" s="133" t="s">
        <v>674</v>
      </c>
      <c r="H238" s="526" t="s">
        <v>1227</v>
      </c>
      <c r="I238" s="215" t="s">
        <v>768</v>
      </c>
      <c r="J238" s="257">
        <v>1</v>
      </c>
      <c r="K238" s="178" t="s">
        <v>448</v>
      </c>
      <c r="L238" s="256" t="s">
        <v>5788</v>
      </c>
      <c r="M238" s="350">
        <v>1</v>
      </c>
      <c r="N238" s="147">
        <f>J238*M238</f>
        <v>1</v>
      </c>
      <c r="O238" s="551" t="s">
        <v>6563</v>
      </c>
      <c r="P238" s="152" t="s">
        <v>675</v>
      </c>
      <c r="Q238" s="338">
        <v>5</v>
      </c>
      <c r="R238" s="149">
        <f t="shared" si="30"/>
        <v>5</v>
      </c>
      <c r="S238" s="150"/>
      <c r="T238" s="497"/>
      <c r="U238" s="456"/>
      <c r="V238" s="456"/>
      <c r="W238" s="139"/>
      <c r="X238" s="139"/>
      <c r="Y238" s="151"/>
      <c r="Z238" s="139"/>
      <c r="AA238" s="139"/>
      <c r="AB238" s="152"/>
      <c r="AC238" s="153"/>
      <c r="AD238" s="119"/>
      <c r="AE238" s="78"/>
      <c r="AF238" s="123">
        <f t="shared" si="34"/>
        <v>12521</v>
      </c>
    </row>
    <row r="239" spans="1:32" ht="230.25" hidden="1" outlineLevel="3" thickBot="1" x14ac:dyDescent="0.25">
      <c r="A239" s="251" t="s">
        <v>4571</v>
      </c>
      <c r="B239" s="596" t="s">
        <v>2598</v>
      </c>
      <c r="C239" s="600" t="s">
        <v>2565</v>
      </c>
      <c r="D239" s="624" t="s">
        <v>4245</v>
      </c>
      <c r="E239" s="209" t="s">
        <v>445</v>
      </c>
      <c r="F239" s="139" t="s">
        <v>2599</v>
      </c>
      <c r="G239" s="348" t="s">
        <v>1247</v>
      </c>
      <c r="H239" s="526" t="s">
        <v>1803</v>
      </c>
      <c r="I239" s="215" t="s">
        <v>1178</v>
      </c>
      <c r="J239" s="255">
        <v>3</v>
      </c>
      <c r="K239" s="178" t="s">
        <v>448</v>
      </c>
      <c r="L239" s="256" t="s">
        <v>5788</v>
      </c>
      <c r="M239" s="350">
        <v>1</v>
      </c>
      <c r="N239" s="147">
        <f t="shared" si="14"/>
        <v>3</v>
      </c>
      <c r="O239" s="551" t="s">
        <v>6563</v>
      </c>
      <c r="P239" s="152" t="s">
        <v>675</v>
      </c>
      <c r="Q239" s="338">
        <v>5</v>
      </c>
      <c r="R239" s="149">
        <f t="shared" si="30"/>
        <v>15</v>
      </c>
      <c r="S239" s="150"/>
      <c r="T239" s="497"/>
      <c r="U239" s="456"/>
      <c r="V239" s="456"/>
      <c r="W239" s="139"/>
      <c r="X239" s="139"/>
      <c r="Y239" s="151"/>
      <c r="Z239" s="139"/>
      <c r="AA239" s="139"/>
      <c r="AB239" s="152"/>
      <c r="AC239" s="153"/>
      <c r="AD239" s="119"/>
      <c r="AE239" s="78"/>
      <c r="AF239" s="123">
        <f t="shared" si="34"/>
        <v>12522</v>
      </c>
    </row>
    <row r="240" spans="1:32" ht="230.25" hidden="1" outlineLevel="3" thickBot="1" x14ac:dyDescent="0.25">
      <c r="A240" s="251" t="s">
        <v>4572</v>
      </c>
      <c r="B240" s="597"/>
      <c r="C240" s="602"/>
      <c r="D240" s="625"/>
      <c r="E240" s="209" t="s">
        <v>447</v>
      </c>
      <c r="F240" s="139" t="s">
        <v>2600</v>
      </c>
      <c r="G240" s="348" t="s">
        <v>1247</v>
      </c>
      <c r="H240" s="526" t="s">
        <v>1803</v>
      </c>
      <c r="I240" s="215" t="s">
        <v>1178</v>
      </c>
      <c r="J240" s="255">
        <v>3</v>
      </c>
      <c r="K240" s="178" t="s">
        <v>446</v>
      </c>
      <c r="L240" s="256" t="s">
        <v>5792</v>
      </c>
      <c r="M240" s="351">
        <v>1</v>
      </c>
      <c r="N240" s="147">
        <f t="shared" si="14"/>
        <v>3</v>
      </c>
      <c r="O240" s="551" t="s">
        <v>6563</v>
      </c>
      <c r="P240" s="152" t="s">
        <v>675</v>
      </c>
      <c r="Q240" s="338">
        <v>5</v>
      </c>
      <c r="R240" s="149">
        <f t="shared" si="30"/>
        <v>15</v>
      </c>
      <c r="S240" s="150"/>
      <c r="T240" s="497"/>
      <c r="U240" s="456"/>
      <c r="V240" s="456"/>
      <c r="W240" s="139"/>
      <c r="X240" s="139"/>
      <c r="Y240" s="151"/>
      <c r="Z240" s="139"/>
      <c r="AA240" s="139"/>
      <c r="AB240" s="152"/>
      <c r="AC240" s="153"/>
      <c r="AD240" s="119"/>
      <c r="AE240" s="78"/>
      <c r="AF240" s="123">
        <f t="shared" si="34"/>
        <v>12523</v>
      </c>
    </row>
    <row r="241" spans="1:32" ht="230.25" hidden="1" outlineLevel="3" thickBot="1" x14ac:dyDescent="0.25">
      <c r="A241" s="251" t="s">
        <v>4573</v>
      </c>
      <c r="B241" s="596" t="s">
        <v>2603</v>
      </c>
      <c r="C241" s="600" t="s">
        <v>2566</v>
      </c>
      <c r="D241" s="624" t="s">
        <v>4245</v>
      </c>
      <c r="E241" s="139" t="s">
        <v>208</v>
      </c>
      <c r="F241" s="139" t="s">
        <v>2599</v>
      </c>
      <c r="G241" s="348" t="s">
        <v>1247</v>
      </c>
      <c r="H241" s="526" t="s">
        <v>1803</v>
      </c>
      <c r="I241" s="215" t="s">
        <v>1178</v>
      </c>
      <c r="J241" s="255">
        <v>3</v>
      </c>
      <c r="K241" s="178" t="s">
        <v>451</v>
      </c>
      <c r="L241" s="256" t="s">
        <v>5793</v>
      </c>
      <c r="M241" s="223">
        <v>1</v>
      </c>
      <c r="N241" s="147">
        <f t="shared" si="14"/>
        <v>3</v>
      </c>
      <c r="O241" s="551" t="s">
        <v>6563</v>
      </c>
      <c r="P241" s="152" t="s">
        <v>675</v>
      </c>
      <c r="Q241" s="338">
        <v>5</v>
      </c>
      <c r="R241" s="149">
        <f t="shared" si="30"/>
        <v>15</v>
      </c>
      <c r="S241" s="150"/>
      <c r="T241" s="497"/>
      <c r="U241" s="456"/>
      <c r="V241" s="456"/>
      <c r="W241" s="139"/>
      <c r="X241" s="139"/>
      <c r="Y241" s="151"/>
      <c r="Z241" s="139"/>
      <c r="AA241" s="139"/>
      <c r="AB241" s="152"/>
      <c r="AC241" s="153"/>
      <c r="AD241" s="119"/>
      <c r="AE241" s="78"/>
      <c r="AF241" s="123">
        <f t="shared" si="34"/>
        <v>12524</v>
      </c>
    </row>
    <row r="242" spans="1:32" ht="230.25" hidden="1" outlineLevel="3" thickBot="1" x14ac:dyDescent="0.25">
      <c r="A242" s="251" t="s">
        <v>4574</v>
      </c>
      <c r="B242" s="597"/>
      <c r="C242" s="602"/>
      <c r="D242" s="625"/>
      <c r="E242" s="139" t="s">
        <v>255</v>
      </c>
      <c r="F242" s="139" t="s">
        <v>2600</v>
      </c>
      <c r="G242" s="348" t="s">
        <v>1247</v>
      </c>
      <c r="H242" s="526" t="s">
        <v>1803</v>
      </c>
      <c r="I242" s="215" t="s">
        <v>1178</v>
      </c>
      <c r="J242" s="255">
        <v>3</v>
      </c>
      <c r="K242" s="178" t="s">
        <v>453</v>
      </c>
      <c r="L242" s="256" t="s">
        <v>5792</v>
      </c>
      <c r="M242" s="350">
        <v>1</v>
      </c>
      <c r="N242" s="147">
        <f t="shared" si="14"/>
        <v>3</v>
      </c>
      <c r="O242" s="551" t="s">
        <v>6563</v>
      </c>
      <c r="P242" s="152" t="s">
        <v>675</v>
      </c>
      <c r="Q242" s="338">
        <v>5</v>
      </c>
      <c r="R242" s="149">
        <f t="shared" si="30"/>
        <v>15</v>
      </c>
      <c r="S242" s="150"/>
      <c r="T242" s="497"/>
      <c r="U242" s="456"/>
      <c r="V242" s="456"/>
      <c r="W242" s="139"/>
      <c r="X242" s="139"/>
      <c r="Y242" s="151"/>
      <c r="Z242" s="139"/>
      <c r="AA242" s="139"/>
      <c r="AB242" s="152"/>
      <c r="AC242" s="153"/>
      <c r="AD242" s="119"/>
      <c r="AE242" s="78"/>
      <c r="AF242" s="123">
        <f t="shared" si="34"/>
        <v>12525</v>
      </c>
    </row>
    <row r="243" spans="1:32" ht="230.25" hidden="1" outlineLevel="3" thickBot="1" x14ac:dyDescent="0.25">
      <c r="A243" s="251" t="s">
        <v>4575</v>
      </c>
      <c r="B243" s="596" t="s">
        <v>4246</v>
      </c>
      <c r="C243" s="600" t="s">
        <v>2567</v>
      </c>
      <c r="D243" s="624" t="s">
        <v>2683</v>
      </c>
      <c r="E243" s="139" t="s">
        <v>194</v>
      </c>
      <c r="F243" s="139" t="s">
        <v>4247</v>
      </c>
      <c r="G243" s="348" t="s">
        <v>1247</v>
      </c>
      <c r="H243" s="526" t="s">
        <v>1803</v>
      </c>
      <c r="I243" s="215" t="s">
        <v>1178</v>
      </c>
      <c r="J243" s="255">
        <v>3</v>
      </c>
      <c r="K243" s="178" t="s">
        <v>448</v>
      </c>
      <c r="L243" s="256" t="s">
        <v>5788</v>
      </c>
      <c r="M243" s="350">
        <v>1</v>
      </c>
      <c r="N243" s="147">
        <f t="shared" si="14"/>
        <v>3</v>
      </c>
      <c r="O243" s="551" t="s">
        <v>6563</v>
      </c>
      <c r="P243" s="152" t="s">
        <v>6348</v>
      </c>
      <c r="Q243" s="338">
        <v>3</v>
      </c>
      <c r="R243" s="149">
        <f t="shared" si="30"/>
        <v>9</v>
      </c>
      <c r="S243" s="150"/>
      <c r="T243" s="497"/>
      <c r="U243" s="456"/>
      <c r="V243" s="456"/>
      <c r="W243" s="139"/>
      <c r="X243" s="139"/>
      <c r="Y243" s="151"/>
      <c r="Z243" s="139"/>
      <c r="AA243" s="139"/>
      <c r="AB243" s="152"/>
      <c r="AC243" s="153"/>
      <c r="AD243" s="119"/>
      <c r="AE243" s="78"/>
      <c r="AF243" s="123">
        <f t="shared" si="34"/>
        <v>12526</v>
      </c>
    </row>
    <row r="244" spans="1:32" ht="230.25" hidden="1" outlineLevel="3" thickBot="1" x14ac:dyDescent="0.25">
      <c r="A244" s="251" t="s">
        <v>4576</v>
      </c>
      <c r="B244" s="597"/>
      <c r="C244" s="602"/>
      <c r="D244" s="625"/>
      <c r="E244" s="139" t="s">
        <v>251</v>
      </c>
      <c r="F244" s="139" t="s">
        <v>4248</v>
      </c>
      <c r="G244" s="348" t="s">
        <v>1247</v>
      </c>
      <c r="H244" s="526" t="s">
        <v>1803</v>
      </c>
      <c r="I244" s="215" t="s">
        <v>1178</v>
      </c>
      <c r="J244" s="255">
        <v>3</v>
      </c>
      <c r="K244" s="178" t="s">
        <v>446</v>
      </c>
      <c r="L244" s="256" t="s">
        <v>5792</v>
      </c>
      <c r="M244" s="350">
        <v>1</v>
      </c>
      <c r="N244" s="147">
        <f t="shared" si="14"/>
        <v>3</v>
      </c>
      <c r="O244" s="551" t="s">
        <v>6563</v>
      </c>
      <c r="P244" s="152" t="s">
        <v>6348</v>
      </c>
      <c r="Q244" s="338">
        <v>3</v>
      </c>
      <c r="R244" s="149">
        <f t="shared" si="30"/>
        <v>9</v>
      </c>
      <c r="S244" s="150"/>
      <c r="T244" s="497"/>
      <c r="U244" s="456"/>
      <c r="V244" s="456"/>
      <c r="W244" s="139"/>
      <c r="X244" s="139"/>
      <c r="Y244" s="151"/>
      <c r="Z244" s="139"/>
      <c r="AA244" s="139"/>
      <c r="AB244" s="152"/>
      <c r="AC244" s="153"/>
      <c r="AD244" s="119"/>
      <c r="AE244" s="78"/>
      <c r="AF244" s="123">
        <f t="shared" si="34"/>
        <v>12527</v>
      </c>
    </row>
    <row r="245" spans="1:32" ht="230.25" hidden="1" outlineLevel="3" thickBot="1" x14ac:dyDescent="0.25">
      <c r="A245" s="251" t="s">
        <v>4577</v>
      </c>
      <c r="B245" s="596" t="s">
        <v>4249</v>
      </c>
      <c r="C245" s="600" t="s">
        <v>2568</v>
      </c>
      <c r="D245" s="624" t="s">
        <v>2683</v>
      </c>
      <c r="E245" s="139" t="s">
        <v>194</v>
      </c>
      <c r="F245" s="139" t="s">
        <v>4248</v>
      </c>
      <c r="G245" s="348" t="s">
        <v>1247</v>
      </c>
      <c r="H245" s="526" t="s">
        <v>1803</v>
      </c>
      <c r="I245" s="215" t="s">
        <v>1178</v>
      </c>
      <c r="J245" s="255">
        <v>3</v>
      </c>
      <c r="K245" s="178" t="s">
        <v>448</v>
      </c>
      <c r="L245" s="256" t="s">
        <v>5788</v>
      </c>
      <c r="M245" s="350">
        <v>1</v>
      </c>
      <c r="N245" s="147">
        <f t="shared" si="14"/>
        <v>3</v>
      </c>
      <c r="O245" s="551" t="s">
        <v>6563</v>
      </c>
      <c r="P245" s="152" t="s">
        <v>6348</v>
      </c>
      <c r="Q245" s="338">
        <v>3</v>
      </c>
      <c r="R245" s="149">
        <f t="shared" si="30"/>
        <v>9</v>
      </c>
      <c r="S245" s="150"/>
      <c r="T245" s="497"/>
      <c r="U245" s="456"/>
      <c r="V245" s="456"/>
      <c r="W245" s="139"/>
      <c r="X245" s="139"/>
      <c r="Y245" s="151"/>
      <c r="Z245" s="139"/>
      <c r="AA245" s="139"/>
      <c r="AB245" s="152"/>
      <c r="AC245" s="153"/>
      <c r="AD245" s="119"/>
      <c r="AE245" s="78"/>
      <c r="AF245" s="123">
        <f t="shared" si="34"/>
        <v>12528</v>
      </c>
    </row>
    <row r="246" spans="1:32" ht="230.25" hidden="1" outlineLevel="3" thickBot="1" x14ac:dyDescent="0.25">
      <c r="A246" s="251" t="s">
        <v>4578</v>
      </c>
      <c r="B246" s="597"/>
      <c r="C246" s="602"/>
      <c r="D246" s="625"/>
      <c r="E246" s="139" t="s">
        <v>251</v>
      </c>
      <c r="F246" s="139" t="s">
        <v>4250</v>
      </c>
      <c r="G246" s="348" t="s">
        <v>1247</v>
      </c>
      <c r="H246" s="526" t="s">
        <v>1803</v>
      </c>
      <c r="I246" s="215" t="s">
        <v>1178</v>
      </c>
      <c r="J246" s="255">
        <v>3</v>
      </c>
      <c r="K246" s="178" t="s">
        <v>446</v>
      </c>
      <c r="L246" s="256" t="s">
        <v>5792</v>
      </c>
      <c r="M246" s="350">
        <v>1</v>
      </c>
      <c r="N246" s="147">
        <f t="shared" si="14"/>
        <v>3</v>
      </c>
      <c r="O246" s="551" t="s">
        <v>6563</v>
      </c>
      <c r="P246" s="152" t="s">
        <v>6348</v>
      </c>
      <c r="Q246" s="338">
        <v>3</v>
      </c>
      <c r="R246" s="149">
        <f t="shared" si="30"/>
        <v>9</v>
      </c>
      <c r="S246" s="150"/>
      <c r="T246" s="497"/>
      <c r="U246" s="456"/>
      <c r="V246" s="456"/>
      <c r="W246" s="139"/>
      <c r="X246" s="139"/>
      <c r="Y246" s="151"/>
      <c r="Z246" s="139"/>
      <c r="AA246" s="139"/>
      <c r="AB246" s="152"/>
      <c r="AC246" s="153"/>
      <c r="AD246" s="119"/>
      <c r="AE246" s="78"/>
      <c r="AF246" s="123">
        <f t="shared" si="34"/>
        <v>12529</v>
      </c>
    </row>
    <row r="247" spans="1:32" ht="230.25" hidden="1" outlineLevel="3" thickBot="1" x14ac:dyDescent="0.25">
      <c r="A247" s="251" t="s">
        <v>4579</v>
      </c>
      <c r="B247" s="399" t="s">
        <v>2685</v>
      </c>
      <c r="C247" s="326" t="s">
        <v>2686</v>
      </c>
      <c r="D247" s="212" t="s">
        <v>2684</v>
      </c>
      <c r="E247" s="209" t="s">
        <v>2442</v>
      </c>
      <c r="F247" s="139" t="s">
        <v>4251</v>
      </c>
      <c r="G247" s="348" t="s">
        <v>1247</v>
      </c>
      <c r="H247" s="526" t="s">
        <v>1803</v>
      </c>
      <c r="I247" s="215" t="s">
        <v>1178</v>
      </c>
      <c r="J247" s="255">
        <v>3</v>
      </c>
      <c r="K247" s="178" t="s">
        <v>446</v>
      </c>
      <c r="L247" s="256" t="s">
        <v>5792</v>
      </c>
      <c r="M247" s="351">
        <v>1</v>
      </c>
      <c r="N247" s="147">
        <f t="shared" si="14"/>
        <v>3</v>
      </c>
      <c r="O247" s="551" t="s">
        <v>6563</v>
      </c>
      <c r="P247" s="152" t="s">
        <v>675</v>
      </c>
      <c r="Q247" s="339">
        <v>5</v>
      </c>
      <c r="R247" s="223">
        <f t="shared" si="30"/>
        <v>15</v>
      </c>
      <c r="S247" s="150"/>
      <c r="T247" s="497"/>
      <c r="U247" s="456"/>
      <c r="V247" s="456"/>
      <c r="W247" s="139"/>
      <c r="X247" s="139"/>
      <c r="Y247" s="151"/>
      <c r="Z247" s="139"/>
      <c r="AA247" s="139"/>
      <c r="AB247" s="152"/>
      <c r="AC247" s="153"/>
      <c r="AD247" s="119"/>
      <c r="AE247" s="78"/>
      <c r="AF247" s="123">
        <f t="shared" si="34"/>
        <v>12530</v>
      </c>
    </row>
    <row r="248" spans="1:32" ht="230.25" hidden="1" outlineLevel="3" thickBot="1" x14ac:dyDescent="0.25">
      <c r="A248" s="251" t="s">
        <v>4580</v>
      </c>
      <c r="B248" s="596" t="s">
        <v>4252</v>
      </c>
      <c r="C248" s="600" t="s">
        <v>2694</v>
      </c>
      <c r="D248" s="624" t="s">
        <v>5718</v>
      </c>
      <c r="E248" s="139" t="s">
        <v>208</v>
      </c>
      <c r="F248" s="139" t="s">
        <v>5955</v>
      </c>
      <c r="G248" s="348" t="s">
        <v>1247</v>
      </c>
      <c r="H248" s="526" t="s">
        <v>1803</v>
      </c>
      <c r="I248" s="215" t="s">
        <v>1178</v>
      </c>
      <c r="J248" s="255">
        <v>3</v>
      </c>
      <c r="K248" s="178" t="s">
        <v>461</v>
      </c>
      <c r="L248" s="256" t="s">
        <v>5788</v>
      </c>
      <c r="M248" s="223">
        <v>1</v>
      </c>
      <c r="N248" s="147">
        <f t="shared" si="14"/>
        <v>3</v>
      </c>
      <c r="O248" s="551" t="s">
        <v>6563</v>
      </c>
      <c r="P248" s="152" t="s">
        <v>675</v>
      </c>
      <c r="Q248" s="338">
        <v>5</v>
      </c>
      <c r="R248" s="149">
        <f t="shared" si="30"/>
        <v>15</v>
      </c>
      <c r="S248" s="150"/>
      <c r="T248" s="497"/>
      <c r="U248" s="456"/>
      <c r="V248" s="456"/>
      <c r="W248" s="139"/>
      <c r="X248" s="139"/>
      <c r="Y248" s="151"/>
      <c r="Z248" s="139"/>
      <c r="AA248" s="139"/>
      <c r="AB248" s="152"/>
      <c r="AC248" s="153"/>
      <c r="AD248" s="119"/>
      <c r="AE248" s="78"/>
      <c r="AF248" s="123">
        <f t="shared" si="34"/>
        <v>12531</v>
      </c>
    </row>
    <row r="249" spans="1:32" ht="230.25" hidden="1" outlineLevel="3" thickBot="1" x14ac:dyDescent="0.25">
      <c r="A249" s="251" t="s">
        <v>4581</v>
      </c>
      <c r="B249" s="597"/>
      <c r="C249" s="602"/>
      <c r="D249" s="625"/>
      <c r="E249" s="139" t="s">
        <v>255</v>
      </c>
      <c r="F249" s="139" t="s">
        <v>5956</v>
      </c>
      <c r="G249" s="348" t="s">
        <v>1247</v>
      </c>
      <c r="H249" s="526" t="s">
        <v>1803</v>
      </c>
      <c r="I249" s="215" t="s">
        <v>1178</v>
      </c>
      <c r="J249" s="255">
        <v>3</v>
      </c>
      <c r="K249" s="178" t="s">
        <v>453</v>
      </c>
      <c r="L249" s="256" t="s">
        <v>449</v>
      </c>
      <c r="M249" s="350">
        <v>1</v>
      </c>
      <c r="N249" s="147">
        <f t="shared" si="14"/>
        <v>3</v>
      </c>
      <c r="O249" s="551" t="s">
        <v>6563</v>
      </c>
      <c r="P249" s="152" t="s">
        <v>675</v>
      </c>
      <c r="Q249" s="338">
        <v>5</v>
      </c>
      <c r="R249" s="149">
        <f t="shared" si="30"/>
        <v>15</v>
      </c>
      <c r="S249" s="150"/>
      <c r="T249" s="497"/>
      <c r="U249" s="456"/>
      <c r="V249" s="456"/>
      <c r="W249" s="139"/>
      <c r="X249" s="139"/>
      <c r="Y249" s="151"/>
      <c r="Z249" s="139"/>
      <c r="AA249" s="139"/>
      <c r="AB249" s="152"/>
      <c r="AC249" s="153"/>
      <c r="AD249" s="119"/>
      <c r="AE249" s="78"/>
      <c r="AF249" s="123">
        <f t="shared" si="34"/>
        <v>12532</v>
      </c>
    </row>
    <row r="250" spans="1:32" ht="230.25" hidden="1" outlineLevel="3" thickBot="1" x14ac:dyDescent="0.25">
      <c r="A250" s="251" t="s">
        <v>4582</v>
      </c>
      <c r="B250" s="596" t="s">
        <v>2688</v>
      </c>
      <c r="C250" s="676" t="s">
        <v>2570</v>
      </c>
      <c r="D250" s="603" t="s">
        <v>2687</v>
      </c>
      <c r="E250" s="224" t="s">
        <v>194</v>
      </c>
      <c r="F250" s="224" t="s">
        <v>2689</v>
      </c>
      <c r="G250" s="141" t="s">
        <v>1247</v>
      </c>
      <c r="H250" s="525" t="s">
        <v>1803</v>
      </c>
      <c r="I250" s="145" t="s">
        <v>1178</v>
      </c>
      <c r="J250" s="130">
        <v>3</v>
      </c>
      <c r="K250" s="134" t="s">
        <v>448</v>
      </c>
      <c r="L250" s="125" t="s">
        <v>5788</v>
      </c>
      <c r="M250" s="174">
        <v>1</v>
      </c>
      <c r="N250" s="132">
        <f t="shared" si="14"/>
        <v>3</v>
      </c>
      <c r="O250" s="551" t="s">
        <v>6563</v>
      </c>
      <c r="P250" s="158" t="s">
        <v>6348</v>
      </c>
      <c r="Q250" s="338">
        <v>3</v>
      </c>
      <c r="R250" s="149">
        <f t="shared" si="30"/>
        <v>9</v>
      </c>
      <c r="S250" s="150"/>
      <c r="T250" s="497"/>
      <c r="U250" s="456"/>
      <c r="V250" s="456"/>
      <c r="W250" s="139"/>
      <c r="X250" s="139"/>
      <c r="Y250" s="151"/>
      <c r="Z250" s="139"/>
      <c r="AA250" s="139"/>
      <c r="AB250" s="152"/>
      <c r="AC250" s="153"/>
      <c r="AD250" s="119"/>
      <c r="AE250" s="78"/>
      <c r="AF250" s="123">
        <f t="shared" si="34"/>
        <v>12533</v>
      </c>
    </row>
    <row r="251" spans="1:32" ht="230.25" hidden="1" outlineLevel="3" thickBot="1" x14ac:dyDescent="0.25">
      <c r="A251" s="251" t="s">
        <v>4583</v>
      </c>
      <c r="B251" s="597"/>
      <c r="C251" s="677"/>
      <c r="D251" s="605"/>
      <c r="E251" s="224" t="s">
        <v>251</v>
      </c>
      <c r="F251" s="224" t="s">
        <v>2690</v>
      </c>
      <c r="G251" s="141" t="s">
        <v>1247</v>
      </c>
      <c r="H251" s="525" t="s">
        <v>1803</v>
      </c>
      <c r="I251" s="145" t="s">
        <v>1178</v>
      </c>
      <c r="J251" s="130">
        <v>3</v>
      </c>
      <c r="K251" s="134" t="s">
        <v>446</v>
      </c>
      <c r="L251" s="125" t="s">
        <v>5792</v>
      </c>
      <c r="M251" s="332">
        <v>1</v>
      </c>
      <c r="N251" s="132">
        <f t="shared" si="14"/>
        <v>3</v>
      </c>
      <c r="O251" s="551" t="s">
        <v>6563</v>
      </c>
      <c r="P251" s="158" t="s">
        <v>6348</v>
      </c>
      <c r="Q251" s="338">
        <v>3</v>
      </c>
      <c r="R251" s="149">
        <f t="shared" si="30"/>
        <v>9</v>
      </c>
      <c r="S251" s="150"/>
      <c r="T251" s="497"/>
      <c r="U251" s="456"/>
      <c r="V251" s="456"/>
      <c r="W251" s="139"/>
      <c r="X251" s="139"/>
      <c r="Y251" s="151"/>
      <c r="Z251" s="139"/>
      <c r="AA251" s="139"/>
      <c r="AB251" s="152"/>
      <c r="AC251" s="153"/>
      <c r="AD251" s="119"/>
      <c r="AE251" s="78"/>
      <c r="AF251" s="123">
        <f t="shared" si="34"/>
        <v>12534</v>
      </c>
    </row>
    <row r="252" spans="1:32" ht="230.25" hidden="1" outlineLevel="3" thickBot="1" x14ac:dyDescent="0.25">
      <c r="A252" s="251" t="s">
        <v>4584</v>
      </c>
      <c r="B252" s="596" t="s">
        <v>4253</v>
      </c>
      <c r="C252" s="600" t="s">
        <v>2569</v>
      </c>
      <c r="D252" s="624" t="s">
        <v>2672</v>
      </c>
      <c r="E252" s="139" t="s">
        <v>208</v>
      </c>
      <c r="F252" s="209" t="s">
        <v>2410</v>
      </c>
      <c r="G252" s="143" t="s">
        <v>1254</v>
      </c>
      <c r="H252" s="526" t="s">
        <v>1227</v>
      </c>
      <c r="I252" s="215" t="s">
        <v>768</v>
      </c>
      <c r="J252" s="255">
        <v>1</v>
      </c>
      <c r="K252" s="178" t="s">
        <v>461</v>
      </c>
      <c r="L252" s="256" t="s">
        <v>5788</v>
      </c>
      <c r="M252" s="223">
        <v>1</v>
      </c>
      <c r="N252" s="147">
        <f t="shared" si="14"/>
        <v>1</v>
      </c>
      <c r="O252" s="551" t="s">
        <v>6563</v>
      </c>
      <c r="P252" s="152" t="s">
        <v>675</v>
      </c>
      <c r="Q252" s="338">
        <v>5</v>
      </c>
      <c r="R252" s="149">
        <f t="shared" si="30"/>
        <v>5</v>
      </c>
      <c r="S252" s="150"/>
      <c r="T252" s="497"/>
      <c r="U252" s="456"/>
      <c r="V252" s="456"/>
      <c r="W252" s="139"/>
      <c r="X252" s="139"/>
      <c r="Y252" s="151"/>
      <c r="Z252" s="139"/>
      <c r="AA252" s="139"/>
      <c r="AB252" s="152"/>
      <c r="AC252" s="153"/>
      <c r="AD252" s="119"/>
      <c r="AE252" s="78"/>
      <c r="AF252" s="123">
        <f t="shared" si="34"/>
        <v>12535</v>
      </c>
    </row>
    <row r="253" spans="1:32" ht="230.25" hidden="1" outlineLevel="3" thickBot="1" x14ac:dyDescent="0.25">
      <c r="A253" s="251" t="s">
        <v>4585</v>
      </c>
      <c r="B253" s="597"/>
      <c r="C253" s="602"/>
      <c r="D253" s="625"/>
      <c r="E253" s="139" t="s">
        <v>255</v>
      </c>
      <c r="F253" s="209" t="s">
        <v>2692</v>
      </c>
      <c r="G253" s="348" t="s">
        <v>2693</v>
      </c>
      <c r="H253" s="526" t="s">
        <v>1803</v>
      </c>
      <c r="I253" s="215" t="s">
        <v>1178</v>
      </c>
      <c r="J253" s="255">
        <v>3</v>
      </c>
      <c r="K253" s="178" t="s">
        <v>453</v>
      </c>
      <c r="L253" s="256" t="s">
        <v>449</v>
      </c>
      <c r="M253" s="350">
        <v>1</v>
      </c>
      <c r="N253" s="147">
        <f t="shared" si="14"/>
        <v>3</v>
      </c>
      <c r="O253" s="551" t="s">
        <v>6563</v>
      </c>
      <c r="P253" s="152" t="s">
        <v>675</v>
      </c>
      <c r="Q253" s="338">
        <v>5</v>
      </c>
      <c r="R253" s="149">
        <f t="shared" si="30"/>
        <v>15</v>
      </c>
      <c r="S253" s="150"/>
      <c r="T253" s="497"/>
      <c r="U253" s="456"/>
      <c r="V253" s="456"/>
      <c r="W253" s="139"/>
      <c r="X253" s="139"/>
      <c r="Y253" s="151"/>
      <c r="Z253" s="139"/>
      <c r="AA253" s="139"/>
      <c r="AB253" s="152"/>
      <c r="AC253" s="153"/>
      <c r="AD253" s="119"/>
      <c r="AE253" s="78"/>
      <c r="AF253" s="123">
        <f t="shared" si="34"/>
        <v>12536</v>
      </c>
    </row>
    <row r="254" spans="1:32" ht="230.25" hidden="1" outlineLevel="3" thickBot="1" x14ac:dyDescent="0.25">
      <c r="A254" s="251" t="s">
        <v>4586</v>
      </c>
      <c r="B254" s="596" t="s">
        <v>4254</v>
      </c>
      <c r="C254" s="623" t="s">
        <v>2571</v>
      </c>
      <c r="D254" s="603" t="s">
        <v>2697</v>
      </c>
      <c r="E254" s="224" t="s">
        <v>194</v>
      </c>
      <c r="F254" s="224" t="s">
        <v>4255</v>
      </c>
      <c r="G254" s="141" t="s">
        <v>1247</v>
      </c>
      <c r="H254" s="525" t="s">
        <v>1803</v>
      </c>
      <c r="I254" s="145" t="s">
        <v>1178</v>
      </c>
      <c r="J254" s="130">
        <v>3</v>
      </c>
      <c r="K254" s="134" t="s">
        <v>448</v>
      </c>
      <c r="L254" s="125" t="s">
        <v>5788</v>
      </c>
      <c r="M254" s="174">
        <v>1</v>
      </c>
      <c r="N254" s="132">
        <f t="shared" si="14"/>
        <v>3</v>
      </c>
      <c r="O254" s="551" t="s">
        <v>6563</v>
      </c>
      <c r="P254" s="158" t="s">
        <v>6348</v>
      </c>
      <c r="Q254" s="338">
        <v>3</v>
      </c>
      <c r="R254" s="149">
        <f t="shared" si="30"/>
        <v>9</v>
      </c>
      <c r="S254" s="150"/>
      <c r="T254" s="497"/>
      <c r="U254" s="456"/>
      <c r="V254" s="456"/>
      <c r="W254" s="139"/>
      <c r="X254" s="139"/>
      <c r="Y254" s="151"/>
      <c r="Z254" s="139"/>
      <c r="AA254" s="139"/>
      <c r="AB254" s="152"/>
      <c r="AC254" s="153"/>
      <c r="AD254" s="119"/>
      <c r="AE254" s="78"/>
      <c r="AF254" s="123">
        <f t="shared" si="34"/>
        <v>12537</v>
      </c>
    </row>
    <row r="255" spans="1:32" ht="230.25" hidden="1" outlineLevel="3" thickBot="1" x14ac:dyDescent="0.25">
      <c r="A255" s="251" t="s">
        <v>4587</v>
      </c>
      <c r="B255" s="597"/>
      <c r="C255" s="599"/>
      <c r="D255" s="605"/>
      <c r="E255" s="224" t="s">
        <v>251</v>
      </c>
      <c r="F255" s="224" t="s">
        <v>4256</v>
      </c>
      <c r="G255" s="141" t="s">
        <v>1247</v>
      </c>
      <c r="H255" s="525" t="s">
        <v>1803</v>
      </c>
      <c r="I255" s="145" t="s">
        <v>1178</v>
      </c>
      <c r="J255" s="130">
        <v>3</v>
      </c>
      <c r="K255" s="134" t="s">
        <v>446</v>
      </c>
      <c r="L255" s="125" t="s">
        <v>5792</v>
      </c>
      <c r="M255" s="174">
        <v>1</v>
      </c>
      <c r="N255" s="132">
        <f t="shared" si="14"/>
        <v>3</v>
      </c>
      <c r="O255" s="551" t="s">
        <v>6563</v>
      </c>
      <c r="P255" s="158" t="s">
        <v>6348</v>
      </c>
      <c r="Q255" s="338">
        <v>3</v>
      </c>
      <c r="R255" s="149">
        <f t="shared" si="30"/>
        <v>9</v>
      </c>
      <c r="S255" s="150"/>
      <c r="T255" s="497"/>
      <c r="U255" s="456"/>
      <c r="V255" s="456"/>
      <c r="W255" s="139"/>
      <c r="X255" s="139"/>
      <c r="Y255" s="151"/>
      <c r="Z255" s="139"/>
      <c r="AA255" s="139"/>
      <c r="AB255" s="152"/>
      <c r="AC255" s="153"/>
      <c r="AD255" s="119"/>
      <c r="AE255" s="78"/>
      <c r="AF255" s="123">
        <f t="shared" si="34"/>
        <v>12538</v>
      </c>
    </row>
    <row r="256" spans="1:32" ht="230.25" hidden="1" outlineLevel="3" thickBot="1" x14ac:dyDescent="0.25">
      <c r="A256" s="251" t="s">
        <v>4588</v>
      </c>
      <c r="B256" s="596" t="s">
        <v>4257</v>
      </c>
      <c r="C256" s="623" t="s">
        <v>2572</v>
      </c>
      <c r="D256" s="603" t="s">
        <v>2697</v>
      </c>
      <c r="E256" s="224" t="s">
        <v>194</v>
      </c>
      <c r="F256" s="224" t="s">
        <v>4256</v>
      </c>
      <c r="G256" s="141" t="s">
        <v>1247</v>
      </c>
      <c r="H256" s="525" t="s">
        <v>1803</v>
      </c>
      <c r="I256" s="145" t="s">
        <v>1178</v>
      </c>
      <c r="J256" s="130">
        <v>3</v>
      </c>
      <c r="K256" s="134" t="s">
        <v>448</v>
      </c>
      <c r="L256" s="125" t="s">
        <v>5788</v>
      </c>
      <c r="M256" s="174">
        <v>1</v>
      </c>
      <c r="N256" s="132">
        <f t="shared" si="14"/>
        <v>3</v>
      </c>
      <c r="O256" s="551" t="s">
        <v>6563</v>
      </c>
      <c r="P256" s="158" t="s">
        <v>6348</v>
      </c>
      <c r="Q256" s="338">
        <v>3</v>
      </c>
      <c r="R256" s="149">
        <f t="shared" si="30"/>
        <v>9</v>
      </c>
      <c r="S256" s="150"/>
      <c r="T256" s="497"/>
      <c r="U256" s="456"/>
      <c r="V256" s="456"/>
      <c r="W256" s="139"/>
      <c r="X256" s="139"/>
      <c r="Y256" s="151"/>
      <c r="Z256" s="139"/>
      <c r="AA256" s="139"/>
      <c r="AB256" s="152"/>
      <c r="AC256" s="153"/>
      <c r="AD256" s="119"/>
      <c r="AE256" s="78"/>
      <c r="AF256" s="123">
        <f t="shared" si="34"/>
        <v>12539</v>
      </c>
    </row>
    <row r="257" spans="1:32" ht="230.25" hidden="1" outlineLevel="3" thickBot="1" x14ac:dyDescent="0.25">
      <c r="A257" s="251" t="s">
        <v>4589</v>
      </c>
      <c r="B257" s="597"/>
      <c r="C257" s="599"/>
      <c r="D257" s="605"/>
      <c r="E257" s="224" t="s">
        <v>251</v>
      </c>
      <c r="F257" s="224" t="s">
        <v>4258</v>
      </c>
      <c r="G257" s="141" t="s">
        <v>1247</v>
      </c>
      <c r="H257" s="525" t="s">
        <v>1803</v>
      </c>
      <c r="I257" s="145" t="s">
        <v>1178</v>
      </c>
      <c r="J257" s="130">
        <v>3</v>
      </c>
      <c r="K257" s="134" t="s">
        <v>446</v>
      </c>
      <c r="L257" s="125" t="s">
        <v>5792</v>
      </c>
      <c r="M257" s="174">
        <v>1</v>
      </c>
      <c r="N257" s="132">
        <f t="shared" si="14"/>
        <v>3</v>
      </c>
      <c r="O257" s="551" t="s">
        <v>6563</v>
      </c>
      <c r="P257" s="158" t="s">
        <v>6348</v>
      </c>
      <c r="Q257" s="338">
        <v>3</v>
      </c>
      <c r="R257" s="149">
        <f t="shared" si="30"/>
        <v>9</v>
      </c>
      <c r="S257" s="150"/>
      <c r="T257" s="497"/>
      <c r="U257" s="456"/>
      <c r="V257" s="456"/>
      <c r="W257" s="139"/>
      <c r="X257" s="139"/>
      <c r="Y257" s="151"/>
      <c r="Z257" s="139"/>
      <c r="AA257" s="139"/>
      <c r="AB257" s="152"/>
      <c r="AC257" s="153"/>
      <c r="AD257" s="119"/>
      <c r="AE257" s="78"/>
      <c r="AF257" s="123">
        <f t="shared" si="34"/>
        <v>12540</v>
      </c>
    </row>
    <row r="258" spans="1:32" ht="230.25" hidden="1" outlineLevel="3" thickBot="1" x14ac:dyDescent="0.25">
      <c r="A258" s="251" t="s">
        <v>4590</v>
      </c>
      <c r="B258" s="399" t="s">
        <v>2695</v>
      </c>
      <c r="C258" s="326" t="s">
        <v>2573</v>
      </c>
      <c r="D258" s="212" t="s">
        <v>2698</v>
      </c>
      <c r="E258" s="209" t="s">
        <v>2442</v>
      </c>
      <c r="F258" s="139" t="s">
        <v>4259</v>
      </c>
      <c r="G258" s="348" t="s">
        <v>1247</v>
      </c>
      <c r="H258" s="526" t="s">
        <v>1803</v>
      </c>
      <c r="I258" s="215" t="s">
        <v>1178</v>
      </c>
      <c r="J258" s="255">
        <v>3</v>
      </c>
      <c r="K258" s="178" t="s">
        <v>446</v>
      </c>
      <c r="L258" s="256" t="s">
        <v>5792</v>
      </c>
      <c r="M258" s="351">
        <v>1</v>
      </c>
      <c r="N258" s="147">
        <f t="shared" si="14"/>
        <v>3</v>
      </c>
      <c r="O258" s="551" t="s">
        <v>6563</v>
      </c>
      <c r="P258" s="152" t="s">
        <v>675</v>
      </c>
      <c r="Q258" s="338">
        <v>5</v>
      </c>
      <c r="R258" s="149">
        <f t="shared" si="30"/>
        <v>15</v>
      </c>
      <c r="S258" s="150"/>
      <c r="T258" s="497"/>
      <c r="U258" s="456"/>
      <c r="V258" s="456"/>
      <c r="W258" s="139"/>
      <c r="X258" s="139"/>
      <c r="Y258" s="151"/>
      <c r="Z258" s="139"/>
      <c r="AA258" s="139"/>
      <c r="AB258" s="152"/>
      <c r="AC258" s="153"/>
      <c r="AD258" s="119"/>
      <c r="AE258" s="78"/>
      <c r="AF258" s="123">
        <f t="shared" si="34"/>
        <v>12541</v>
      </c>
    </row>
    <row r="259" spans="1:32" ht="230.25" hidden="1" outlineLevel="3" thickBot="1" x14ac:dyDescent="0.25">
      <c r="A259" s="251" t="s">
        <v>4591</v>
      </c>
      <c r="B259" s="596" t="s">
        <v>4260</v>
      </c>
      <c r="C259" s="600" t="s">
        <v>2574</v>
      </c>
      <c r="D259" s="624" t="s">
        <v>5718</v>
      </c>
      <c r="E259" s="139" t="s">
        <v>208</v>
      </c>
      <c r="F259" s="139" t="s">
        <v>5957</v>
      </c>
      <c r="G259" s="348" t="s">
        <v>1247</v>
      </c>
      <c r="H259" s="526" t="s">
        <v>1803</v>
      </c>
      <c r="I259" s="215" t="s">
        <v>1178</v>
      </c>
      <c r="J259" s="255">
        <v>3</v>
      </c>
      <c r="K259" s="178" t="s">
        <v>461</v>
      </c>
      <c r="L259" s="256" t="s">
        <v>5788</v>
      </c>
      <c r="M259" s="223">
        <v>1</v>
      </c>
      <c r="N259" s="147">
        <f t="shared" si="14"/>
        <v>3</v>
      </c>
      <c r="O259" s="551" t="s">
        <v>6563</v>
      </c>
      <c r="P259" s="152" t="s">
        <v>675</v>
      </c>
      <c r="Q259" s="338">
        <v>5</v>
      </c>
      <c r="R259" s="149">
        <f t="shared" si="30"/>
        <v>15</v>
      </c>
      <c r="S259" s="150"/>
      <c r="T259" s="497"/>
      <c r="U259" s="456"/>
      <c r="V259" s="456"/>
      <c r="W259" s="139"/>
      <c r="X259" s="139"/>
      <c r="Y259" s="151"/>
      <c r="Z259" s="139"/>
      <c r="AA259" s="139"/>
      <c r="AB259" s="152"/>
      <c r="AC259" s="153"/>
      <c r="AD259" s="119"/>
      <c r="AE259" s="78"/>
      <c r="AF259" s="123">
        <f t="shared" si="34"/>
        <v>12542</v>
      </c>
    </row>
    <row r="260" spans="1:32" ht="230.25" hidden="1" outlineLevel="3" thickBot="1" x14ac:dyDescent="0.25">
      <c r="A260" s="251" t="s">
        <v>4592</v>
      </c>
      <c r="B260" s="597"/>
      <c r="C260" s="602"/>
      <c r="D260" s="625"/>
      <c r="E260" s="139" t="s">
        <v>255</v>
      </c>
      <c r="F260" s="139" t="s">
        <v>5956</v>
      </c>
      <c r="G260" s="348" t="s">
        <v>1247</v>
      </c>
      <c r="H260" s="526" t="s">
        <v>1803</v>
      </c>
      <c r="I260" s="215" t="s">
        <v>1178</v>
      </c>
      <c r="J260" s="255">
        <v>3</v>
      </c>
      <c r="K260" s="178" t="s">
        <v>453</v>
      </c>
      <c r="L260" s="256" t="s">
        <v>449</v>
      </c>
      <c r="M260" s="350">
        <v>1</v>
      </c>
      <c r="N260" s="147">
        <f t="shared" si="14"/>
        <v>3</v>
      </c>
      <c r="O260" s="551" t="s">
        <v>6563</v>
      </c>
      <c r="P260" s="152" t="s">
        <v>675</v>
      </c>
      <c r="Q260" s="338">
        <v>5</v>
      </c>
      <c r="R260" s="149">
        <f t="shared" si="30"/>
        <v>15</v>
      </c>
      <c r="S260" s="150"/>
      <c r="T260" s="497"/>
      <c r="U260" s="456"/>
      <c r="V260" s="456"/>
      <c r="W260" s="139"/>
      <c r="X260" s="139"/>
      <c r="Y260" s="151"/>
      <c r="Z260" s="139"/>
      <c r="AA260" s="139"/>
      <c r="AB260" s="152"/>
      <c r="AC260" s="153"/>
      <c r="AD260" s="119"/>
      <c r="AE260" s="78"/>
      <c r="AF260" s="123">
        <f t="shared" si="34"/>
        <v>12543</v>
      </c>
    </row>
    <row r="261" spans="1:32" ht="230.25" hidden="1" outlineLevel="3" thickBot="1" x14ac:dyDescent="0.25">
      <c r="A261" s="251" t="s">
        <v>4593</v>
      </c>
      <c r="B261" s="596" t="s">
        <v>2696</v>
      </c>
      <c r="C261" s="623" t="s">
        <v>2575</v>
      </c>
      <c r="D261" s="603" t="s">
        <v>2687</v>
      </c>
      <c r="E261" s="224" t="s">
        <v>194</v>
      </c>
      <c r="F261" s="224" t="s">
        <v>2699</v>
      </c>
      <c r="G261" s="141" t="s">
        <v>1247</v>
      </c>
      <c r="H261" s="525" t="s">
        <v>1803</v>
      </c>
      <c r="I261" s="145" t="s">
        <v>1178</v>
      </c>
      <c r="J261" s="130">
        <v>3</v>
      </c>
      <c r="K261" s="134" t="s">
        <v>448</v>
      </c>
      <c r="L261" s="125" t="s">
        <v>5788</v>
      </c>
      <c r="M261" s="174">
        <v>1</v>
      </c>
      <c r="N261" s="132">
        <f t="shared" si="14"/>
        <v>3</v>
      </c>
      <c r="O261" s="551" t="s">
        <v>6563</v>
      </c>
      <c r="P261" s="158" t="s">
        <v>6348</v>
      </c>
      <c r="Q261" s="338">
        <v>3</v>
      </c>
      <c r="R261" s="149">
        <f t="shared" si="30"/>
        <v>9</v>
      </c>
      <c r="S261" s="150"/>
      <c r="T261" s="497"/>
      <c r="U261" s="456"/>
      <c r="V261" s="456"/>
      <c r="W261" s="139"/>
      <c r="X261" s="139"/>
      <c r="Y261" s="151"/>
      <c r="Z261" s="139"/>
      <c r="AA261" s="139"/>
      <c r="AB261" s="152"/>
      <c r="AC261" s="153"/>
      <c r="AD261" s="119"/>
      <c r="AE261" s="78"/>
      <c r="AF261" s="123">
        <f t="shared" si="34"/>
        <v>12544</v>
      </c>
    </row>
    <row r="262" spans="1:32" ht="230.25" hidden="1" outlineLevel="3" thickBot="1" x14ac:dyDescent="0.25">
      <c r="A262" s="251" t="s">
        <v>4594</v>
      </c>
      <c r="B262" s="597"/>
      <c r="C262" s="599"/>
      <c r="D262" s="605"/>
      <c r="E262" s="224" t="s">
        <v>251</v>
      </c>
      <c r="F262" s="224" t="s">
        <v>2700</v>
      </c>
      <c r="G262" s="141" t="s">
        <v>1247</v>
      </c>
      <c r="H262" s="525" t="s">
        <v>1803</v>
      </c>
      <c r="I262" s="145" t="s">
        <v>1178</v>
      </c>
      <c r="J262" s="130">
        <v>3</v>
      </c>
      <c r="K262" s="134" t="s">
        <v>446</v>
      </c>
      <c r="L262" s="125" t="s">
        <v>5792</v>
      </c>
      <c r="M262" s="332">
        <v>1</v>
      </c>
      <c r="N262" s="132">
        <f t="shared" si="14"/>
        <v>3</v>
      </c>
      <c r="O262" s="551" t="s">
        <v>6563</v>
      </c>
      <c r="P262" s="158" t="s">
        <v>6348</v>
      </c>
      <c r="Q262" s="338">
        <v>3</v>
      </c>
      <c r="R262" s="149">
        <f t="shared" si="30"/>
        <v>9</v>
      </c>
      <c r="S262" s="150"/>
      <c r="T262" s="497"/>
      <c r="U262" s="456"/>
      <c r="V262" s="456"/>
      <c r="W262" s="139"/>
      <c r="X262" s="139"/>
      <c r="Y262" s="151"/>
      <c r="Z262" s="139"/>
      <c r="AA262" s="139"/>
      <c r="AB262" s="152"/>
      <c r="AC262" s="153"/>
      <c r="AD262" s="119"/>
      <c r="AE262" s="78"/>
      <c r="AF262" s="123">
        <f t="shared" si="34"/>
        <v>12545</v>
      </c>
    </row>
    <row r="263" spans="1:32" ht="230.25" hidden="1" outlineLevel="3" thickBot="1" x14ac:dyDescent="0.25">
      <c r="A263" s="251" t="s">
        <v>4595</v>
      </c>
      <c r="B263" s="596" t="s">
        <v>4261</v>
      </c>
      <c r="C263" s="600" t="s">
        <v>2576</v>
      </c>
      <c r="D263" s="624" t="s">
        <v>2672</v>
      </c>
      <c r="E263" s="139" t="s">
        <v>208</v>
      </c>
      <c r="F263" s="209" t="s">
        <v>2410</v>
      </c>
      <c r="G263" s="143" t="s">
        <v>1254</v>
      </c>
      <c r="H263" s="526" t="s">
        <v>1227</v>
      </c>
      <c r="I263" s="215" t="s">
        <v>768</v>
      </c>
      <c r="J263" s="255">
        <v>1</v>
      </c>
      <c r="K263" s="259" t="s">
        <v>192</v>
      </c>
      <c r="L263" s="256" t="s">
        <v>5792</v>
      </c>
      <c r="M263" s="223">
        <v>1</v>
      </c>
      <c r="N263" s="147">
        <f t="shared" si="14"/>
        <v>1</v>
      </c>
      <c r="O263" s="551" t="s">
        <v>6563</v>
      </c>
      <c r="P263" s="152" t="s">
        <v>675</v>
      </c>
      <c r="Q263" s="338">
        <v>5</v>
      </c>
      <c r="R263" s="149">
        <f t="shared" si="30"/>
        <v>5</v>
      </c>
      <c r="S263" s="150"/>
      <c r="T263" s="497"/>
      <c r="U263" s="456"/>
      <c r="V263" s="456"/>
      <c r="W263" s="139"/>
      <c r="X263" s="139"/>
      <c r="Y263" s="151"/>
      <c r="Z263" s="139"/>
      <c r="AA263" s="139"/>
      <c r="AB263" s="152"/>
      <c r="AC263" s="153"/>
      <c r="AD263" s="119"/>
      <c r="AE263" s="78"/>
      <c r="AF263" s="123">
        <f t="shared" si="34"/>
        <v>12546</v>
      </c>
    </row>
    <row r="264" spans="1:32" ht="230.25" hidden="1" outlineLevel="3" thickBot="1" x14ac:dyDescent="0.25">
      <c r="A264" s="251" t="s">
        <v>4596</v>
      </c>
      <c r="B264" s="597"/>
      <c r="C264" s="602"/>
      <c r="D264" s="625"/>
      <c r="E264" s="139" t="s">
        <v>255</v>
      </c>
      <c r="F264" s="209" t="s">
        <v>2701</v>
      </c>
      <c r="G264" s="348" t="s">
        <v>2693</v>
      </c>
      <c r="H264" s="526" t="s">
        <v>1803</v>
      </c>
      <c r="I264" s="215" t="s">
        <v>1178</v>
      </c>
      <c r="J264" s="255">
        <v>3</v>
      </c>
      <c r="K264" s="178" t="s">
        <v>444</v>
      </c>
      <c r="L264" s="178" t="s">
        <v>444</v>
      </c>
      <c r="M264" s="351">
        <v>1</v>
      </c>
      <c r="N264" s="147">
        <f t="shared" si="14"/>
        <v>3</v>
      </c>
      <c r="O264" s="551" t="s">
        <v>6563</v>
      </c>
      <c r="P264" s="152" t="s">
        <v>675</v>
      </c>
      <c r="Q264" s="338">
        <v>5</v>
      </c>
      <c r="R264" s="149">
        <f t="shared" si="30"/>
        <v>15</v>
      </c>
      <c r="S264" s="150"/>
      <c r="T264" s="497"/>
      <c r="U264" s="456"/>
      <c r="V264" s="456"/>
      <c r="W264" s="139"/>
      <c r="X264" s="139"/>
      <c r="Y264" s="151"/>
      <c r="Z264" s="139"/>
      <c r="AA264" s="139"/>
      <c r="AB264" s="152"/>
      <c r="AC264" s="153"/>
      <c r="AD264" s="119"/>
      <c r="AE264" s="78"/>
      <c r="AF264" s="123">
        <f t="shared" si="34"/>
        <v>12547</v>
      </c>
    </row>
    <row r="265" spans="1:32" ht="230.25" hidden="1" outlineLevel="3" thickBot="1" x14ac:dyDescent="0.25">
      <c r="A265" s="251" t="s">
        <v>4597</v>
      </c>
      <c r="B265" s="596" t="s">
        <v>2608</v>
      </c>
      <c r="C265" s="600" t="s">
        <v>2577</v>
      </c>
      <c r="D265" s="624" t="s">
        <v>4245</v>
      </c>
      <c r="E265" s="139" t="s">
        <v>208</v>
      </c>
      <c r="F265" s="139" t="s">
        <v>2609</v>
      </c>
      <c r="G265" s="348" t="s">
        <v>1247</v>
      </c>
      <c r="H265" s="526" t="s">
        <v>1803</v>
      </c>
      <c r="I265" s="215" t="s">
        <v>1178</v>
      </c>
      <c r="J265" s="255">
        <v>3</v>
      </c>
      <c r="K265" s="178" t="s">
        <v>461</v>
      </c>
      <c r="L265" s="256" t="s">
        <v>5788</v>
      </c>
      <c r="M265" s="223">
        <v>1</v>
      </c>
      <c r="N265" s="147">
        <f t="shared" si="14"/>
        <v>3</v>
      </c>
      <c r="O265" s="551" t="s">
        <v>6563</v>
      </c>
      <c r="P265" s="152" t="s">
        <v>675</v>
      </c>
      <c r="Q265" s="338">
        <v>5</v>
      </c>
      <c r="R265" s="149">
        <f t="shared" si="30"/>
        <v>15</v>
      </c>
      <c r="S265" s="150"/>
      <c r="T265" s="497"/>
      <c r="U265" s="456"/>
      <c r="V265" s="456"/>
      <c r="W265" s="139"/>
      <c r="X265" s="139"/>
      <c r="Y265" s="151"/>
      <c r="Z265" s="139"/>
      <c r="AA265" s="139"/>
      <c r="AB265" s="152"/>
      <c r="AC265" s="153"/>
      <c r="AD265" s="119"/>
      <c r="AE265" s="78"/>
      <c r="AF265" s="123">
        <f t="shared" si="34"/>
        <v>12548</v>
      </c>
    </row>
    <row r="266" spans="1:32" ht="230.25" hidden="1" outlineLevel="3" thickBot="1" x14ac:dyDescent="0.25">
      <c r="A266" s="251" t="s">
        <v>4598</v>
      </c>
      <c r="B266" s="597"/>
      <c r="C266" s="602"/>
      <c r="D266" s="625"/>
      <c r="E266" s="139" t="s">
        <v>255</v>
      </c>
      <c r="F266" s="139" t="s">
        <v>2600</v>
      </c>
      <c r="G266" s="348" t="s">
        <v>1247</v>
      </c>
      <c r="H266" s="526" t="s">
        <v>1803</v>
      </c>
      <c r="I266" s="215" t="s">
        <v>1178</v>
      </c>
      <c r="J266" s="255">
        <v>3</v>
      </c>
      <c r="K266" s="178" t="s">
        <v>453</v>
      </c>
      <c r="L266" s="256" t="s">
        <v>449</v>
      </c>
      <c r="M266" s="350">
        <v>1</v>
      </c>
      <c r="N266" s="147">
        <f t="shared" si="14"/>
        <v>3</v>
      </c>
      <c r="O266" s="551" t="s">
        <v>6563</v>
      </c>
      <c r="P266" s="152" t="s">
        <v>675</v>
      </c>
      <c r="Q266" s="338">
        <v>5</v>
      </c>
      <c r="R266" s="149">
        <f t="shared" si="30"/>
        <v>15</v>
      </c>
      <c r="S266" s="150"/>
      <c r="T266" s="497"/>
      <c r="U266" s="456"/>
      <c r="V266" s="456"/>
      <c r="W266" s="139"/>
      <c r="X266" s="139"/>
      <c r="Y266" s="151"/>
      <c r="Z266" s="139"/>
      <c r="AA266" s="139"/>
      <c r="AB266" s="152"/>
      <c r="AC266" s="153"/>
      <c r="AD266" s="119"/>
      <c r="AE266" s="78"/>
      <c r="AF266" s="123">
        <f t="shared" si="34"/>
        <v>12549</v>
      </c>
    </row>
    <row r="267" spans="1:32" ht="230.25" hidden="1" outlineLevel="3" thickBot="1" x14ac:dyDescent="0.25">
      <c r="A267" s="251" t="s">
        <v>4599</v>
      </c>
      <c r="B267" s="221" t="s">
        <v>2605</v>
      </c>
      <c r="C267" s="327" t="s">
        <v>2607</v>
      </c>
      <c r="D267" s="165" t="s">
        <v>2606</v>
      </c>
      <c r="E267" s="209" t="s">
        <v>1878</v>
      </c>
      <c r="F267" s="139" t="s">
        <v>5862</v>
      </c>
      <c r="G267" s="133" t="s">
        <v>674</v>
      </c>
      <c r="H267" s="526" t="s">
        <v>1227</v>
      </c>
      <c r="I267" s="215" t="s">
        <v>768</v>
      </c>
      <c r="J267" s="255">
        <v>2</v>
      </c>
      <c r="K267" s="178" t="s">
        <v>448</v>
      </c>
      <c r="L267" s="256" t="s">
        <v>5788</v>
      </c>
      <c r="M267" s="350">
        <v>1</v>
      </c>
      <c r="N267" s="147">
        <f t="shared" si="14"/>
        <v>2</v>
      </c>
      <c r="O267" s="551" t="s">
        <v>6563</v>
      </c>
      <c r="P267" s="152" t="s">
        <v>675</v>
      </c>
      <c r="Q267" s="338">
        <v>5</v>
      </c>
      <c r="R267" s="149">
        <f t="shared" si="30"/>
        <v>10</v>
      </c>
      <c r="S267" s="150"/>
      <c r="T267" s="497"/>
      <c r="U267" s="456"/>
      <c r="V267" s="456"/>
      <c r="W267" s="139"/>
      <c r="X267" s="139"/>
      <c r="Y267" s="151"/>
      <c r="Z267" s="139"/>
      <c r="AA267" s="139"/>
      <c r="AB267" s="152"/>
      <c r="AC267" s="153"/>
      <c r="AD267" s="119"/>
      <c r="AE267" s="78"/>
      <c r="AF267" s="123">
        <f t="shared" ref="AF267:AF330" si="39">VALUE(RIGHT((IF(A267="",0,A267)),5))</f>
        <v>12552</v>
      </c>
    </row>
    <row r="268" spans="1:32" ht="230.25" hidden="1" outlineLevel="3" thickBot="1" x14ac:dyDescent="0.25">
      <c r="A268" s="251" t="s">
        <v>4600</v>
      </c>
      <c r="B268" s="596" t="s">
        <v>2610</v>
      </c>
      <c r="C268" s="600" t="s">
        <v>2579</v>
      </c>
      <c r="D268" s="624" t="s">
        <v>4245</v>
      </c>
      <c r="E268" s="209" t="s">
        <v>445</v>
      </c>
      <c r="F268" s="139" t="s">
        <v>2611</v>
      </c>
      <c r="G268" s="348" t="s">
        <v>1247</v>
      </c>
      <c r="H268" s="526" t="s">
        <v>1803</v>
      </c>
      <c r="I268" s="215" t="s">
        <v>1178</v>
      </c>
      <c r="J268" s="255">
        <v>3</v>
      </c>
      <c r="K268" s="178" t="s">
        <v>448</v>
      </c>
      <c r="L268" s="256" t="s">
        <v>5788</v>
      </c>
      <c r="M268" s="350">
        <v>1</v>
      </c>
      <c r="N268" s="147">
        <f t="shared" si="14"/>
        <v>3</v>
      </c>
      <c r="O268" s="551" t="s">
        <v>6563</v>
      </c>
      <c r="P268" s="152" t="s">
        <v>675</v>
      </c>
      <c r="Q268" s="338">
        <v>5</v>
      </c>
      <c r="R268" s="149">
        <f t="shared" si="30"/>
        <v>15</v>
      </c>
      <c r="S268" s="150"/>
      <c r="T268" s="497"/>
      <c r="U268" s="456"/>
      <c r="V268" s="456"/>
      <c r="W268" s="139"/>
      <c r="X268" s="139"/>
      <c r="Y268" s="151"/>
      <c r="Z268" s="139"/>
      <c r="AA268" s="139"/>
      <c r="AB268" s="152"/>
      <c r="AC268" s="153"/>
      <c r="AD268" s="119"/>
      <c r="AE268" s="78"/>
      <c r="AF268" s="123">
        <f t="shared" si="39"/>
        <v>12553</v>
      </c>
    </row>
    <row r="269" spans="1:32" ht="230.25" hidden="1" outlineLevel="3" thickBot="1" x14ac:dyDescent="0.25">
      <c r="A269" s="251" t="s">
        <v>4601</v>
      </c>
      <c r="B269" s="597"/>
      <c r="C269" s="602"/>
      <c r="D269" s="625"/>
      <c r="E269" s="209" t="s">
        <v>447</v>
      </c>
      <c r="F269" s="139" t="s">
        <v>2600</v>
      </c>
      <c r="G269" s="348" t="s">
        <v>1247</v>
      </c>
      <c r="H269" s="526" t="s">
        <v>1803</v>
      </c>
      <c r="I269" s="215" t="s">
        <v>1178</v>
      </c>
      <c r="J269" s="255">
        <v>3</v>
      </c>
      <c r="K269" s="178" t="s">
        <v>446</v>
      </c>
      <c r="L269" s="256" t="s">
        <v>5792</v>
      </c>
      <c r="M269" s="350">
        <v>1</v>
      </c>
      <c r="N269" s="147">
        <f t="shared" si="14"/>
        <v>3</v>
      </c>
      <c r="O269" s="551" t="s">
        <v>6563</v>
      </c>
      <c r="P269" s="152" t="s">
        <v>675</v>
      </c>
      <c r="Q269" s="338">
        <v>5</v>
      </c>
      <c r="R269" s="149">
        <f t="shared" si="30"/>
        <v>15</v>
      </c>
      <c r="S269" s="150"/>
      <c r="T269" s="497"/>
      <c r="U269" s="456"/>
      <c r="V269" s="456"/>
      <c r="W269" s="139"/>
      <c r="X269" s="139"/>
      <c r="Y269" s="151"/>
      <c r="Z269" s="139"/>
      <c r="AA269" s="139"/>
      <c r="AB269" s="152"/>
      <c r="AC269" s="153"/>
      <c r="AD269" s="119"/>
      <c r="AE269" s="78"/>
      <c r="AF269" s="123">
        <f t="shared" si="39"/>
        <v>12554</v>
      </c>
    </row>
    <row r="270" spans="1:32" ht="230.25" hidden="1" outlineLevel="3" thickBot="1" x14ac:dyDescent="0.25">
      <c r="A270" s="251" t="s">
        <v>4602</v>
      </c>
      <c r="B270" s="596" t="s">
        <v>2603</v>
      </c>
      <c r="C270" s="600" t="s">
        <v>2578</v>
      </c>
      <c r="D270" s="624" t="s">
        <v>4245</v>
      </c>
      <c r="E270" s="139" t="s">
        <v>208</v>
      </c>
      <c r="F270" s="139" t="s">
        <v>2611</v>
      </c>
      <c r="G270" s="348" t="s">
        <v>1247</v>
      </c>
      <c r="H270" s="526" t="s">
        <v>1803</v>
      </c>
      <c r="I270" s="215" t="s">
        <v>1178</v>
      </c>
      <c r="J270" s="255">
        <v>3</v>
      </c>
      <c r="K270" s="178" t="s">
        <v>461</v>
      </c>
      <c r="L270" s="256" t="s">
        <v>5788</v>
      </c>
      <c r="M270" s="223">
        <v>1</v>
      </c>
      <c r="N270" s="147">
        <f t="shared" si="14"/>
        <v>3</v>
      </c>
      <c r="O270" s="551" t="s">
        <v>6563</v>
      </c>
      <c r="P270" s="152" t="s">
        <v>675</v>
      </c>
      <c r="Q270" s="338">
        <v>5</v>
      </c>
      <c r="R270" s="149">
        <f t="shared" si="30"/>
        <v>15</v>
      </c>
      <c r="S270" s="150"/>
      <c r="T270" s="497"/>
      <c r="U270" s="456"/>
      <c r="V270" s="456"/>
      <c r="W270" s="139"/>
      <c r="X270" s="139"/>
      <c r="Y270" s="151"/>
      <c r="Z270" s="139"/>
      <c r="AA270" s="139"/>
      <c r="AB270" s="152"/>
      <c r="AC270" s="153"/>
      <c r="AD270" s="119"/>
      <c r="AE270" s="78"/>
      <c r="AF270" s="123">
        <f t="shared" si="39"/>
        <v>12555</v>
      </c>
    </row>
    <row r="271" spans="1:32" ht="230.25" hidden="1" outlineLevel="3" thickBot="1" x14ac:dyDescent="0.25">
      <c r="A271" s="251" t="s">
        <v>4603</v>
      </c>
      <c r="B271" s="597"/>
      <c r="C271" s="602"/>
      <c r="D271" s="625"/>
      <c r="E271" s="139" t="s">
        <v>255</v>
      </c>
      <c r="F271" s="139" t="s">
        <v>2600</v>
      </c>
      <c r="G271" s="348" t="s">
        <v>1247</v>
      </c>
      <c r="H271" s="526" t="s">
        <v>1803</v>
      </c>
      <c r="I271" s="215" t="s">
        <v>1178</v>
      </c>
      <c r="J271" s="255">
        <v>3</v>
      </c>
      <c r="K271" s="178" t="s">
        <v>453</v>
      </c>
      <c r="L271" s="256" t="s">
        <v>449</v>
      </c>
      <c r="M271" s="350">
        <v>1</v>
      </c>
      <c r="N271" s="147">
        <f t="shared" si="14"/>
        <v>3</v>
      </c>
      <c r="O271" s="551" t="s">
        <v>6563</v>
      </c>
      <c r="P271" s="152" t="s">
        <v>675</v>
      </c>
      <c r="Q271" s="338">
        <v>5</v>
      </c>
      <c r="R271" s="149">
        <f t="shared" si="30"/>
        <v>15</v>
      </c>
      <c r="S271" s="150"/>
      <c r="T271" s="497"/>
      <c r="U271" s="456"/>
      <c r="V271" s="456"/>
      <c r="W271" s="139"/>
      <c r="X271" s="139"/>
      <c r="Y271" s="151"/>
      <c r="Z271" s="139"/>
      <c r="AA271" s="139"/>
      <c r="AB271" s="152"/>
      <c r="AC271" s="153"/>
      <c r="AD271" s="119"/>
      <c r="AE271" s="78"/>
      <c r="AF271" s="123">
        <f t="shared" si="39"/>
        <v>12556</v>
      </c>
    </row>
    <row r="272" spans="1:32" ht="230.25" hidden="1" outlineLevel="3" thickBot="1" x14ac:dyDescent="0.25">
      <c r="A272" s="251" t="s">
        <v>4604</v>
      </c>
      <c r="B272" s="596" t="s">
        <v>4262</v>
      </c>
      <c r="C272" s="623" t="s">
        <v>2580</v>
      </c>
      <c r="D272" s="603" t="s">
        <v>2702</v>
      </c>
      <c r="E272" s="224" t="s">
        <v>194</v>
      </c>
      <c r="F272" s="224" t="s">
        <v>4263</v>
      </c>
      <c r="G272" s="141" t="s">
        <v>1247</v>
      </c>
      <c r="H272" s="525" t="s">
        <v>1803</v>
      </c>
      <c r="I272" s="145" t="s">
        <v>1178</v>
      </c>
      <c r="J272" s="130">
        <v>3</v>
      </c>
      <c r="K272" s="134" t="s">
        <v>448</v>
      </c>
      <c r="L272" s="125" t="s">
        <v>5788</v>
      </c>
      <c r="M272" s="174">
        <v>1</v>
      </c>
      <c r="N272" s="132">
        <f t="shared" si="14"/>
        <v>3</v>
      </c>
      <c r="O272" s="551" t="s">
        <v>6563</v>
      </c>
      <c r="P272" s="158" t="s">
        <v>6348</v>
      </c>
      <c r="Q272" s="338">
        <v>3</v>
      </c>
      <c r="R272" s="149">
        <f t="shared" si="30"/>
        <v>9</v>
      </c>
      <c r="S272" s="150"/>
      <c r="T272" s="497"/>
      <c r="U272" s="456"/>
      <c r="V272" s="456"/>
      <c r="W272" s="139"/>
      <c r="X272" s="139"/>
      <c r="Y272" s="151"/>
      <c r="Z272" s="139"/>
      <c r="AA272" s="139"/>
      <c r="AB272" s="152"/>
      <c r="AC272" s="153"/>
      <c r="AD272" s="119"/>
      <c r="AE272" s="78"/>
      <c r="AF272" s="123">
        <f t="shared" si="39"/>
        <v>12557</v>
      </c>
    </row>
    <row r="273" spans="1:32" ht="230.25" hidden="1" outlineLevel="3" thickBot="1" x14ac:dyDescent="0.25">
      <c r="A273" s="251" t="s">
        <v>4605</v>
      </c>
      <c r="B273" s="597"/>
      <c r="C273" s="599"/>
      <c r="D273" s="605"/>
      <c r="E273" s="224" t="s">
        <v>251</v>
      </c>
      <c r="F273" s="224" t="s">
        <v>4264</v>
      </c>
      <c r="G273" s="141" t="s">
        <v>1247</v>
      </c>
      <c r="H273" s="525" t="s">
        <v>1803</v>
      </c>
      <c r="I273" s="145" t="s">
        <v>1178</v>
      </c>
      <c r="J273" s="130">
        <v>3</v>
      </c>
      <c r="K273" s="134" t="s">
        <v>446</v>
      </c>
      <c r="L273" s="125" t="s">
        <v>5792</v>
      </c>
      <c r="M273" s="174">
        <v>1</v>
      </c>
      <c r="N273" s="132">
        <f t="shared" si="14"/>
        <v>3</v>
      </c>
      <c r="O273" s="551" t="s">
        <v>6563</v>
      </c>
      <c r="P273" s="158" t="s">
        <v>6348</v>
      </c>
      <c r="Q273" s="338">
        <v>3</v>
      </c>
      <c r="R273" s="149">
        <f t="shared" si="30"/>
        <v>9</v>
      </c>
      <c r="S273" s="150"/>
      <c r="T273" s="497"/>
      <c r="U273" s="456"/>
      <c r="V273" s="456"/>
      <c r="W273" s="139"/>
      <c r="X273" s="139"/>
      <c r="Y273" s="151"/>
      <c r="Z273" s="139"/>
      <c r="AA273" s="139"/>
      <c r="AB273" s="152"/>
      <c r="AC273" s="153"/>
      <c r="AD273" s="119"/>
      <c r="AE273" s="78"/>
      <c r="AF273" s="123">
        <f t="shared" si="39"/>
        <v>12558</v>
      </c>
    </row>
    <row r="274" spans="1:32" ht="230.25" hidden="1" outlineLevel="3" thickBot="1" x14ac:dyDescent="0.25">
      <c r="A274" s="251" t="s">
        <v>4606</v>
      </c>
      <c r="B274" s="596" t="s">
        <v>4265</v>
      </c>
      <c r="C274" s="623" t="s">
        <v>2581</v>
      </c>
      <c r="D274" s="603" t="s">
        <v>2702</v>
      </c>
      <c r="E274" s="224" t="s">
        <v>194</v>
      </c>
      <c r="F274" s="224" t="s">
        <v>4264</v>
      </c>
      <c r="G274" s="141" t="s">
        <v>1247</v>
      </c>
      <c r="H274" s="525" t="s">
        <v>1803</v>
      </c>
      <c r="I274" s="145" t="s">
        <v>1178</v>
      </c>
      <c r="J274" s="130">
        <v>3</v>
      </c>
      <c r="K274" s="134" t="s">
        <v>448</v>
      </c>
      <c r="L274" s="125" t="s">
        <v>5788</v>
      </c>
      <c r="M274" s="174">
        <v>1</v>
      </c>
      <c r="N274" s="132">
        <f t="shared" si="14"/>
        <v>3</v>
      </c>
      <c r="O274" s="551" t="s">
        <v>6563</v>
      </c>
      <c r="P274" s="158" t="s">
        <v>6348</v>
      </c>
      <c r="Q274" s="338">
        <v>3</v>
      </c>
      <c r="R274" s="149">
        <f t="shared" si="30"/>
        <v>9</v>
      </c>
      <c r="S274" s="150"/>
      <c r="T274" s="497"/>
      <c r="U274" s="456"/>
      <c r="V274" s="456"/>
      <c r="W274" s="139"/>
      <c r="X274" s="139"/>
      <c r="Y274" s="151"/>
      <c r="Z274" s="139"/>
      <c r="AA274" s="139"/>
      <c r="AB274" s="152"/>
      <c r="AC274" s="153"/>
      <c r="AD274" s="119"/>
      <c r="AE274" s="78"/>
      <c r="AF274" s="123">
        <f t="shared" si="39"/>
        <v>12559</v>
      </c>
    </row>
    <row r="275" spans="1:32" ht="230.25" hidden="1" outlineLevel="3" thickBot="1" x14ac:dyDescent="0.25">
      <c r="A275" s="251" t="s">
        <v>4607</v>
      </c>
      <c r="B275" s="597"/>
      <c r="C275" s="599"/>
      <c r="D275" s="605"/>
      <c r="E275" s="224" t="s">
        <v>251</v>
      </c>
      <c r="F275" s="224" t="s">
        <v>4266</v>
      </c>
      <c r="G275" s="141" t="s">
        <v>1247</v>
      </c>
      <c r="H275" s="525" t="s">
        <v>1803</v>
      </c>
      <c r="I275" s="145" t="s">
        <v>1178</v>
      </c>
      <c r="J275" s="130">
        <v>3</v>
      </c>
      <c r="K275" s="134" t="s">
        <v>446</v>
      </c>
      <c r="L275" s="125" t="s">
        <v>5792</v>
      </c>
      <c r="M275" s="174">
        <v>1</v>
      </c>
      <c r="N275" s="132">
        <f t="shared" si="14"/>
        <v>3</v>
      </c>
      <c r="O275" s="551" t="s">
        <v>6563</v>
      </c>
      <c r="P275" s="158" t="s">
        <v>6348</v>
      </c>
      <c r="Q275" s="338">
        <v>3</v>
      </c>
      <c r="R275" s="149">
        <f t="shared" si="30"/>
        <v>9</v>
      </c>
      <c r="S275" s="150"/>
      <c r="T275" s="497"/>
      <c r="U275" s="456"/>
      <c r="V275" s="456"/>
      <c r="W275" s="139"/>
      <c r="X275" s="139"/>
      <c r="Y275" s="151"/>
      <c r="Z275" s="139"/>
      <c r="AA275" s="139"/>
      <c r="AB275" s="152"/>
      <c r="AC275" s="153"/>
      <c r="AD275" s="119"/>
      <c r="AE275" s="78"/>
      <c r="AF275" s="123">
        <f t="shared" si="39"/>
        <v>12560</v>
      </c>
    </row>
    <row r="276" spans="1:32" ht="230.25" hidden="1" outlineLevel="3" thickBot="1" x14ac:dyDescent="0.25">
      <c r="A276" s="251" t="s">
        <v>4608</v>
      </c>
      <c r="B276" s="399" t="s">
        <v>2703</v>
      </c>
      <c r="C276" s="326" t="s">
        <v>2582</v>
      </c>
      <c r="D276" s="212" t="s">
        <v>2704</v>
      </c>
      <c r="E276" s="209" t="s">
        <v>2442</v>
      </c>
      <c r="F276" s="139" t="s">
        <v>4267</v>
      </c>
      <c r="G276" s="348" t="s">
        <v>1247</v>
      </c>
      <c r="H276" s="526" t="s">
        <v>1803</v>
      </c>
      <c r="I276" s="215" t="s">
        <v>1178</v>
      </c>
      <c r="J276" s="255">
        <v>3</v>
      </c>
      <c r="K276" s="178" t="s">
        <v>446</v>
      </c>
      <c r="L276" s="256" t="s">
        <v>5792</v>
      </c>
      <c r="M276" s="351">
        <v>1</v>
      </c>
      <c r="N276" s="147">
        <f t="shared" si="14"/>
        <v>3</v>
      </c>
      <c r="O276" s="551" t="s">
        <v>6563</v>
      </c>
      <c r="P276" s="158" t="s">
        <v>6348</v>
      </c>
      <c r="Q276" s="338">
        <v>3</v>
      </c>
      <c r="R276" s="149">
        <f t="shared" si="30"/>
        <v>9</v>
      </c>
      <c r="S276" s="150"/>
      <c r="T276" s="497"/>
      <c r="U276" s="456"/>
      <c r="V276" s="456"/>
      <c r="W276" s="139"/>
      <c r="X276" s="139"/>
      <c r="Y276" s="151"/>
      <c r="Z276" s="139"/>
      <c r="AA276" s="139"/>
      <c r="AB276" s="152"/>
      <c r="AC276" s="153"/>
      <c r="AD276" s="119"/>
      <c r="AE276" s="78"/>
      <c r="AF276" s="123">
        <f t="shared" si="39"/>
        <v>12561</v>
      </c>
    </row>
    <row r="277" spans="1:32" ht="230.25" hidden="1" outlineLevel="3" thickBot="1" x14ac:dyDescent="0.25">
      <c r="A277" s="251" t="s">
        <v>4609</v>
      </c>
      <c r="B277" s="596" t="s">
        <v>4268</v>
      </c>
      <c r="C277" s="600" t="s">
        <v>2583</v>
      </c>
      <c r="D277" s="624" t="s">
        <v>5718</v>
      </c>
      <c r="E277" s="139" t="s">
        <v>208</v>
      </c>
      <c r="F277" s="139" t="s">
        <v>5957</v>
      </c>
      <c r="G277" s="348" t="s">
        <v>1247</v>
      </c>
      <c r="H277" s="526" t="s">
        <v>1803</v>
      </c>
      <c r="I277" s="215" t="s">
        <v>1178</v>
      </c>
      <c r="J277" s="255">
        <v>3</v>
      </c>
      <c r="K277" s="259" t="s">
        <v>192</v>
      </c>
      <c r="L277" s="215" t="s">
        <v>203</v>
      </c>
      <c r="M277" s="223">
        <v>1</v>
      </c>
      <c r="N277" s="147">
        <f t="shared" si="14"/>
        <v>3</v>
      </c>
      <c r="O277" s="551" t="s">
        <v>6563</v>
      </c>
      <c r="P277" s="158" t="s">
        <v>6348</v>
      </c>
      <c r="Q277" s="338">
        <v>3</v>
      </c>
      <c r="R277" s="149">
        <f t="shared" si="30"/>
        <v>9</v>
      </c>
      <c r="S277" s="150"/>
      <c r="T277" s="497"/>
      <c r="U277" s="456"/>
      <c r="V277" s="456"/>
      <c r="W277" s="139"/>
      <c r="X277" s="139"/>
      <c r="Y277" s="151"/>
      <c r="Z277" s="139"/>
      <c r="AA277" s="139"/>
      <c r="AB277" s="152"/>
      <c r="AC277" s="153"/>
      <c r="AD277" s="119"/>
      <c r="AE277" s="78"/>
      <c r="AF277" s="123">
        <f t="shared" si="39"/>
        <v>12562</v>
      </c>
    </row>
    <row r="278" spans="1:32" ht="230.25" hidden="1" outlineLevel="3" thickBot="1" x14ac:dyDescent="0.25">
      <c r="A278" s="251" t="s">
        <v>4610</v>
      </c>
      <c r="B278" s="597"/>
      <c r="C278" s="602"/>
      <c r="D278" s="625"/>
      <c r="E278" s="139" t="s">
        <v>255</v>
      </c>
      <c r="F278" s="139" t="s">
        <v>5956</v>
      </c>
      <c r="G278" s="348" t="s">
        <v>1247</v>
      </c>
      <c r="H278" s="526" t="s">
        <v>1803</v>
      </c>
      <c r="I278" s="215" t="s">
        <v>1178</v>
      </c>
      <c r="J278" s="255">
        <v>3</v>
      </c>
      <c r="K278" s="178" t="s">
        <v>453</v>
      </c>
      <c r="L278" s="256" t="s">
        <v>449</v>
      </c>
      <c r="M278" s="350">
        <v>1</v>
      </c>
      <c r="N278" s="147">
        <f t="shared" si="14"/>
        <v>3</v>
      </c>
      <c r="O278" s="551" t="s">
        <v>6563</v>
      </c>
      <c r="P278" s="158" t="s">
        <v>6348</v>
      </c>
      <c r="Q278" s="338">
        <v>3</v>
      </c>
      <c r="R278" s="149">
        <f t="shared" si="30"/>
        <v>9</v>
      </c>
      <c r="S278" s="150"/>
      <c r="T278" s="497"/>
      <c r="U278" s="456"/>
      <c r="V278" s="456"/>
      <c r="W278" s="139"/>
      <c r="X278" s="139"/>
      <c r="Y278" s="151"/>
      <c r="Z278" s="139"/>
      <c r="AA278" s="139"/>
      <c r="AB278" s="152"/>
      <c r="AC278" s="153"/>
      <c r="AD278" s="119"/>
      <c r="AE278" s="78"/>
      <c r="AF278" s="123">
        <f t="shared" si="39"/>
        <v>12563</v>
      </c>
    </row>
    <row r="279" spans="1:32" ht="230.25" hidden="1" outlineLevel="3" thickBot="1" x14ac:dyDescent="0.25">
      <c r="A279" s="251" t="s">
        <v>4611</v>
      </c>
      <c r="B279" s="628" t="s">
        <v>5810</v>
      </c>
      <c r="C279" s="600" t="s">
        <v>2584</v>
      </c>
      <c r="D279" s="624" t="s">
        <v>284</v>
      </c>
      <c r="E279" s="139" t="s">
        <v>262</v>
      </c>
      <c r="F279" s="139" t="s">
        <v>5720</v>
      </c>
      <c r="G279" s="348" t="s">
        <v>1247</v>
      </c>
      <c r="H279" s="526" t="s">
        <v>1803</v>
      </c>
      <c r="I279" s="215" t="s">
        <v>1178</v>
      </c>
      <c r="J279" s="255">
        <v>3</v>
      </c>
      <c r="K279" s="178" t="s">
        <v>230</v>
      </c>
      <c r="L279" s="256" t="s">
        <v>249</v>
      </c>
      <c r="M279" s="350">
        <v>1</v>
      </c>
      <c r="N279" s="147">
        <f t="shared" si="14"/>
        <v>3</v>
      </c>
      <c r="O279" s="551" t="s">
        <v>6563</v>
      </c>
      <c r="P279" s="158" t="s">
        <v>6348</v>
      </c>
      <c r="Q279" s="338">
        <v>3</v>
      </c>
      <c r="R279" s="149">
        <f t="shared" si="30"/>
        <v>9</v>
      </c>
      <c r="S279" s="150"/>
      <c r="T279" s="497"/>
      <c r="U279" s="456"/>
      <c r="V279" s="456"/>
      <c r="W279" s="139"/>
      <c r="X279" s="139"/>
      <c r="Y279" s="151"/>
      <c r="Z279" s="139"/>
      <c r="AA279" s="139"/>
      <c r="AB279" s="152"/>
      <c r="AC279" s="153"/>
      <c r="AD279" s="119"/>
      <c r="AE279" s="78"/>
      <c r="AF279" s="123">
        <f t="shared" si="39"/>
        <v>12564</v>
      </c>
    </row>
    <row r="280" spans="1:32" ht="230.25" hidden="1" outlineLevel="3" thickBot="1" x14ac:dyDescent="0.25">
      <c r="A280" s="251" t="s">
        <v>4612</v>
      </c>
      <c r="B280" s="597"/>
      <c r="C280" s="602"/>
      <c r="D280" s="625"/>
      <c r="E280" s="139" t="s">
        <v>261</v>
      </c>
      <c r="F280" s="139" t="s">
        <v>5719</v>
      </c>
      <c r="G280" s="348" t="s">
        <v>1247</v>
      </c>
      <c r="H280" s="526" t="s">
        <v>1803</v>
      </c>
      <c r="I280" s="215" t="s">
        <v>1178</v>
      </c>
      <c r="J280" s="255">
        <v>3</v>
      </c>
      <c r="K280" s="178" t="s">
        <v>222</v>
      </c>
      <c r="L280" s="256" t="s">
        <v>203</v>
      </c>
      <c r="M280" s="351">
        <v>1</v>
      </c>
      <c r="N280" s="147">
        <f t="shared" si="14"/>
        <v>3</v>
      </c>
      <c r="O280" s="551" t="s">
        <v>6563</v>
      </c>
      <c r="P280" s="158" t="s">
        <v>6348</v>
      </c>
      <c r="Q280" s="338">
        <v>3</v>
      </c>
      <c r="R280" s="149">
        <f t="shared" si="30"/>
        <v>9</v>
      </c>
      <c r="S280" s="150"/>
      <c r="T280" s="497"/>
      <c r="U280" s="456"/>
      <c r="V280" s="456"/>
      <c r="W280" s="139"/>
      <c r="X280" s="139"/>
      <c r="Y280" s="151"/>
      <c r="Z280" s="139"/>
      <c r="AA280" s="139"/>
      <c r="AB280" s="152"/>
      <c r="AC280" s="153"/>
      <c r="AD280" s="119"/>
      <c r="AE280" s="78"/>
      <c r="AF280" s="123">
        <f t="shared" si="39"/>
        <v>12565</v>
      </c>
    </row>
    <row r="281" spans="1:32" ht="230.25" hidden="1" outlineLevel="3" thickBot="1" x14ac:dyDescent="0.25">
      <c r="A281" s="251" t="s">
        <v>4613</v>
      </c>
      <c r="B281" s="596" t="s">
        <v>4270</v>
      </c>
      <c r="C281" s="600" t="s">
        <v>2585</v>
      </c>
      <c r="D281" s="624" t="s">
        <v>2672</v>
      </c>
      <c r="E281" s="139" t="s">
        <v>208</v>
      </c>
      <c r="F281" s="209" t="s">
        <v>2410</v>
      </c>
      <c r="G281" s="143" t="s">
        <v>1254</v>
      </c>
      <c r="H281" s="526" t="s">
        <v>1227</v>
      </c>
      <c r="I281" s="215" t="s">
        <v>768</v>
      </c>
      <c r="J281" s="255">
        <v>1</v>
      </c>
      <c r="K281" s="178" t="s">
        <v>461</v>
      </c>
      <c r="L281" s="256" t="s">
        <v>5788</v>
      </c>
      <c r="M281" s="223">
        <v>1</v>
      </c>
      <c r="N281" s="147">
        <f t="shared" si="14"/>
        <v>1</v>
      </c>
      <c r="O281" s="551" t="s">
        <v>6563</v>
      </c>
      <c r="P281" s="152" t="s">
        <v>675</v>
      </c>
      <c r="Q281" s="338">
        <v>5</v>
      </c>
      <c r="R281" s="149">
        <f t="shared" si="30"/>
        <v>5</v>
      </c>
      <c r="S281" s="150"/>
      <c r="T281" s="497"/>
      <c r="U281" s="456"/>
      <c r="V281" s="456"/>
      <c r="W281" s="139"/>
      <c r="X281" s="139"/>
      <c r="Y281" s="151"/>
      <c r="Z281" s="139"/>
      <c r="AA281" s="139"/>
      <c r="AB281" s="152"/>
      <c r="AC281" s="153"/>
      <c r="AD281" s="119"/>
      <c r="AE281" s="78"/>
      <c r="AF281" s="123">
        <f t="shared" si="39"/>
        <v>12566</v>
      </c>
    </row>
    <row r="282" spans="1:32" ht="230.25" hidden="1" outlineLevel="3" thickBot="1" x14ac:dyDescent="0.25">
      <c r="A282" s="251" t="s">
        <v>4614</v>
      </c>
      <c r="B282" s="597"/>
      <c r="C282" s="602"/>
      <c r="D282" s="625"/>
      <c r="E282" s="139" t="s">
        <v>255</v>
      </c>
      <c r="F282" s="209" t="s">
        <v>2705</v>
      </c>
      <c r="G282" s="348" t="s">
        <v>2693</v>
      </c>
      <c r="H282" s="526" t="s">
        <v>1803</v>
      </c>
      <c r="I282" s="215" t="s">
        <v>1178</v>
      </c>
      <c r="J282" s="255">
        <v>3</v>
      </c>
      <c r="K282" s="178" t="s">
        <v>453</v>
      </c>
      <c r="L282" s="256" t="s">
        <v>449</v>
      </c>
      <c r="M282" s="350">
        <v>1</v>
      </c>
      <c r="N282" s="147">
        <f t="shared" si="14"/>
        <v>3</v>
      </c>
      <c r="O282" s="551" t="s">
        <v>6563</v>
      </c>
      <c r="P282" s="158" t="s">
        <v>6348</v>
      </c>
      <c r="Q282" s="338">
        <v>3</v>
      </c>
      <c r="R282" s="149">
        <f t="shared" si="30"/>
        <v>9</v>
      </c>
      <c r="S282" s="150"/>
      <c r="T282" s="497"/>
      <c r="U282" s="456"/>
      <c r="V282" s="456"/>
      <c r="W282" s="139"/>
      <c r="X282" s="139"/>
      <c r="Y282" s="151"/>
      <c r="Z282" s="139"/>
      <c r="AA282" s="139"/>
      <c r="AB282" s="152"/>
      <c r="AC282" s="153"/>
      <c r="AD282" s="119"/>
      <c r="AE282" s="78"/>
      <c r="AF282" s="123">
        <f t="shared" si="39"/>
        <v>12567</v>
      </c>
    </row>
    <row r="283" spans="1:32" ht="230.25" hidden="1" outlineLevel="3" thickBot="1" x14ac:dyDescent="0.25">
      <c r="A283" s="251" t="s">
        <v>4615</v>
      </c>
      <c r="B283" s="596" t="s">
        <v>4271</v>
      </c>
      <c r="C283" s="623" t="s">
        <v>2586</v>
      </c>
      <c r="D283" s="603" t="s">
        <v>2707</v>
      </c>
      <c r="E283" s="224" t="s">
        <v>194</v>
      </c>
      <c r="F283" s="224" t="s">
        <v>4272</v>
      </c>
      <c r="G283" s="141" t="s">
        <v>1247</v>
      </c>
      <c r="H283" s="525" t="s">
        <v>1803</v>
      </c>
      <c r="I283" s="145" t="s">
        <v>1178</v>
      </c>
      <c r="J283" s="130">
        <v>3</v>
      </c>
      <c r="K283" s="134" t="s">
        <v>448</v>
      </c>
      <c r="L283" s="125" t="s">
        <v>5788</v>
      </c>
      <c r="M283" s="174">
        <v>1</v>
      </c>
      <c r="N283" s="132">
        <f t="shared" si="14"/>
        <v>3</v>
      </c>
      <c r="O283" s="551" t="s">
        <v>6563</v>
      </c>
      <c r="P283" s="158" t="s">
        <v>6348</v>
      </c>
      <c r="Q283" s="338">
        <v>3</v>
      </c>
      <c r="R283" s="149">
        <f t="shared" si="30"/>
        <v>9</v>
      </c>
      <c r="S283" s="150"/>
      <c r="T283" s="497"/>
      <c r="U283" s="456"/>
      <c r="V283" s="456"/>
      <c r="W283" s="139"/>
      <c r="X283" s="139"/>
      <c r="Y283" s="151"/>
      <c r="Z283" s="139"/>
      <c r="AA283" s="139"/>
      <c r="AB283" s="152"/>
      <c r="AC283" s="153"/>
      <c r="AD283" s="119"/>
      <c r="AE283" s="78"/>
      <c r="AF283" s="123">
        <f t="shared" si="39"/>
        <v>12568</v>
      </c>
    </row>
    <row r="284" spans="1:32" ht="230.25" hidden="1" outlineLevel="3" thickBot="1" x14ac:dyDescent="0.25">
      <c r="A284" s="251" t="s">
        <v>4616</v>
      </c>
      <c r="B284" s="597"/>
      <c r="C284" s="599"/>
      <c r="D284" s="605"/>
      <c r="E284" s="224" t="s">
        <v>251</v>
      </c>
      <c r="F284" s="224" t="s">
        <v>4273</v>
      </c>
      <c r="G284" s="141" t="s">
        <v>1247</v>
      </c>
      <c r="H284" s="525" t="s">
        <v>1803</v>
      </c>
      <c r="I284" s="145" t="s">
        <v>1178</v>
      </c>
      <c r="J284" s="130">
        <v>3</v>
      </c>
      <c r="K284" s="134" t="s">
        <v>446</v>
      </c>
      <c r="L284" s="125" t="s">
        <v>5792</v>
      </c>
      <c r="M284" s="174">
        <v>1</v>
      </c>
      <c r="N284" s="132">
        <f t="shared" si="14"/>
        <v>3</v>
      </c>
      <c r="O284" s="551" t="s">
        <v>6563</v>
      </c>
      <c r="P284" s="158" t="s">
        <v>6348</v>
      </c>
      <c r="Q284" s="338">
        <v>3</v>
      </c>
      <c r="R284" s="149">
        <f t="shared" si="30"/>
        <v>9</v>
      </c>
      <c r="S284" s="150"/>
      <c r="T284" s="497"/>
      <c r="U284" s="456"/>
      <c r="V284" s="456"/>
      <c r="W284" s="139"/>
      <c r="X284" s="139"/>
      <c r="Y284" s="151"/>
      <c r="Z284" s="139"/>
      <c r="AA284" s="139"/>
      <c r="AB284" s="152"/>
      <c r="AC284" s="153"/>
      <c r="AD284" s="119"/>
      <c r="AE284" s="78"/>
      <c r="AF284" s="123">
        <f t="shared" si="39"/>
        <v>12569</v>
      </c>
    </row>
    <row r="285" spans="1:32" ht="230.25" hidden="1" outlineLevel="3" thickBot="1" x14ac:dyDescent="0.25">
      <c r="A285" s="251" t="s">
        <v>4617</v>
      </c>
      <c r="B285" s="596" t="s">
        <v>4274</v>
      </c>
      <c r="C285" s="676" t="s">
        <v>2587</v>
      </c>
      <c r="D285" s="603" t="s">
        <v>2707</v>
      </c>
      <c r="E285" s="224" t="s">
        <v>194</v>
      </c>
      <c r="F285" s="224" t="s">
        <v>4273</v>
      </c>
      <c r="G285" s="141" t="s">
        <v>1247</v>
      </c>
      <c r="H285" s="525" t="s">
        <v>1803</v>
      </c>
      <c r="I285" s="145" t="s">
        <v>1178</v>
      </c>
      <c r="J285" s="130">
        <v>3</v>
      </c>
      <c r="K285" s="134" t="s">
        <v>448</v>
      </c>
      <c r="L285" s="125" t="s">
        <v>5788</v>
      </c>
      <c r="M285" s="174">
        <v>1</v>
      </c>
      <c r="N285" s="132">
        <f t="shared" si="14"/>
        <v>3</v>
      </c>
      <c r="O285" s="551" t="s">
        <v>6563</v>
      </c>
      <c r="P285" s="158" t="s">
        <v>6348</v>
      </c>
      <c r="Q285" s="338">
        <v>3</v>
      </c>
      <c r="R285" s="149">
        <f t="shared" si="30"/>
        <v>9</v>
      </c>
      <c r="S285" s="150"/>
      <c r="T285" s="497"/>
      <c r="U285" s="456"/>
      <c r="V285" s="456"/>
      <c r="W285" s="139"/>
      <c r="X285" s="139"/>
      <c r="Y285" s="151"/>
      <c r="Z285" s="139"/>
      <c r="AA285" s="139"/>
      <c r="AB285" s="152"/>
      <c r="AC285" s="153"/>
      <c r="AD285" s="119"/>
      <c r="AE285" s="78"/>
      <c r="AF285" s="123">
        <f t="shared" si="39"/>
        <v>12570</v>
      </c>
    </row>
    <row r="286" spans="1:32" ht="230.25" hidden="1" outlineLevel="3" thickBot="1" x14ac:dyDescent="0.25">
      <c r="A286" s="251" t="s">
        <v>4618</v>
      </c>
      <c r="B286" s="597"/>
      <c r="C286" s="677"/>
      <c r="D286" s="605"/>
      <c r="E286" s="224" t="s">
        <v>251</v>
      </c>
      <c r="F286" s="224" t="s">
        <v>4275</v>
      </c>
      <c r="G286" s="141" t="s">
        <v>1247</v>
      </c>
      <c r="H286" s="525" t="s">
        <v>1803</v>
      </c>
      <c r="I286" s="145" t="s">
        <v>1178</v>
      </c>
      <c r="J286" s="130">
        <v>3</v>
      </c>
      <c r="K286" s="134" t="s">
        <v>446</v>
      </c>
      <c r="L286" s="125" t="s">
        <v>5792</v>
      </c>
      <c r="M286" s="174">
        <v>1</v>
      </c>
      <c r="N286" s="132">
        <f t="shared" si="14"/>
        <v>3</v>
      </c>
      <c r="O286" s="551" t="s">
        <v>6563</v>
      </c>
      <c r="P286" s="158" t="s">
        <v>6348</v>
      </c>
      <c r="Q286" s="338">
        <v>3</v>
      </c>
      <c r="R286" s="149">
        <f t="shared" si="30"/>
        <v>9</v>
      </c>
      <c r="S286" s="150"/>
      <c r="T286" s="497"/>
      <c r="U286" s="456"/>
      <c r="V286" s="456"/>
      <c r="W286" s="139"/>
      <c r="X286" s="139"/>
      <c r="Y286" s="151"/>
      <c r="Z286" s="139"/>
      <c r="AA286" s="139"/>
      <c r="AB286" s="152"/>
      <c r="AC286" s="153"/>
      <c r="AD286" s="119"/>
      <c r="AE286" s="78"/>
      <c r="AF286" s="123">
        <f t="shared" si="39"/>
        <v>12571</v>
      </c>
    </row>
    <row r="287" spans="1:32" ht="230.25" hidden="1" outlineLevel="3" thickBot="1" x14ac:dyDescent="0.25">
      <c r="A287" s="251" t="s">
        <v>4619</v>
      </c>
      <c r="B287" s="399" t="s">
        <v>2706</v>
      </c>
      <c r="C287" s="280" t="s">
        <v>2588</v>
      </c>
      <c r="D287" s="225" t="s">
        <v>2708</v>
      </c>
      <c r="E287" s="206" t="s">
        <v>2442</v>
      </c>
      <c r="F287" s="224" t="s">
        <v>4269</v>
      </c>
      <c r="G287" s="141" t="s">
        <v>1247</v>
      </c>
      <c r="H287" s="525" t="s">
        <v>1803</v>
      </c>
      <c r="I287" s="145" t="s">
        <v>1178</v>
      </c>
      <c r="J287" s="130">
        <v>3</v>
      </c>
      <c r="K287" s="134" t="s">
        <v>193</v>
      </c>
      <c r="L287" s="125" t="s">
        <v>203</v>
      </c>
      <c r="M287" s="332">
        <v>1</v>
      </c>
      <c r="N287" s="132">
        <f t="shared" si="14"/>
        <v>3</v>
      </c>
      <c r="O287" s="551" t="s">
        <v>6563</v>
      </c>
      <c r="P287" s="152" t="s">
        <v>675</v>
      </c>
      <c r="Q287" s="338">
        <v>5</v>
      </c>
      <c r="R287" s="149">
        <f t="shared" si="30"/>
        <v>15</v>
      </c>
      <c r="S287" s="150"/>
      <c r="T287" s="497"/>
      <c r="U287" s="456"/>
      <c r="V287" s="456"/>
      <c r="W287" s="139"/>
      <c r="X287" s="139"/>
      <c r="Y287" s="151"/>
      <c r="Z287" s="139"/>
      <c r="AA287" s="139"/>
      <c r="AB287" s="152"/>
      <c r="AC287" s="153"/>
      <c r="AD287" s="119"/>
      <c r="AE287" s="78"/>
      <c r="AF287" s="123">
        <f t="shared" si="39"/>
        <v>12572</v>
      </c>
    </row>
    <row r="288" spans="1:32" ht="230.25" hidden="1" outlineLevel="3" thickBot="1" x14ac:dyDescent="0.25">
      <c r="A288" s="251" t="s">
        <v>4620</v>
      </c>
      <c r="B288" s="596" t="s">
        <v>4276</v>
      </c>
      <c r="C288" s="600" t="s">
        <v>2589</v>
      </c>
      <c r="D288" s="624" t="s">
        <v>5718</v>
      </c>
      <c r="E288" s="139" t="s">
        <v>208</v>
      </c>
      <c r="F288" s="139" t="s">
        <v>5957</v>
      </c>
      <c r="G288" s="348" t="s">
        <v>1247</v>
      </c>
      <c r="H288" s="526" t="s">
        <v>1803</v>
      </c>
      <c r="I288" s="215" t="s">
        <v>1178</v>
      </c>
      <c r="J288" s="255">
        <v>3</v>
      </c>
      <c r="K288" s="178" t="s">
        <v>461</v>
      </c>
      <c r="L288" s="256" t="s">
        <v>5788</v>
      </c>
      <c r="M288" s="223">
        <v>1</v>
      </c>
      <c r="N288" s="147">
        <f t="shared" si="14"/>
        <v>3</v>
      </c>
      <c r="O288" s="551" t="s">
        <v>6563</v>
      </c>
      <c r="P288" s="152" t="s">
        <v>675</v>
      </c>
      <c r="Q288" s="338">
        <v>5</v>
      </c>
      <c r="R288" s="149">
        <f t="shared" si="30"/>
        <v>15</v>
      </c>
      <c r="S288" s="150"/>
      <c r="T288" s="497"/>
      <c r="U288" s="456"/>
      <c r="V288" s="456"/>
      <c r="W288" s="139"/>
      <c r="X288" s="139"/>
      <c r="Y288" s="151"/>
      <c r="Z288" s="139"/>
      <c r="AA288" s="139"/>
      <c r="AB288" s="152"/>
      <c r="AC288" s="153"/>
      <c r="AD288" s="119"/>
      <c r="AE288" s="78"/>
      <c r="AF288" s="123">
        <f t="shared" si="39"/>
        <v>12573</v>
      </c>
    </row>
    <row r="289" spans="1:32" ht="230.25" hidden="1" outlineLevel="3" thickBot="1" x14ac:dyDescent="0.25">
      <c r="A289" s="251" t="s">
        <v>4621</v>
      </c>
      <c r="B289" s="597"/>
      <c r="C289" s="602"/>
      <c r="D289" s="625"/>
      <c r="E289" s="139" t="s">
        <v>255</v>
      </c>
      <c r="F289" s="139" t="s">
        <v>5956</v>
      </c>
      <c r="G289" s="348" t="s">
        <v>1247</v>
      </c>
      <c r="H289" s="526" t="s">
        <v>1803</v>
      </c>
      <c r="I289" s="215" t="s">
        <v>1178</v>
      </c>
      <c r="J289" s="255">
        <v>3</v>
      </c>
      <c r="K289" s="178" t="s">
        <v>453</v>
      </c>
      <c r="L289" s="256" t="s">
        <v>449</v>
      </c>
      <c r="M289" s="350">
        <v>1</v>
      </c>
      <c r="N289" s="147">
        <f t="shared" si="14"/>
        <v>3</v>
      </c>
      <c r="O289" s="551" t="s">
        <v>6563</v>
      </c>
      <c r="P289" s="152" t="s">
        <v>675</v>
      </c>
      <c r="Q289" s="338">
        <v>5</v>
      </c>
      <c r="R289" s="149">
        <f t="shared" si="30"/>
        <v>15</v>
      </c>
      <c r="S289" s="150"/>
      <c r="T289" s="497"/>
      <c r="U289" s="456"/>
      <c r="V289" s="456"/>
      <c r="W289" s="139"/>
      <c r="X289" s="139"/>
      <c r="Y289" s="151"/>
      <c r="Z289" s="139"/>
      <c r="AA289" s="139"/>
      <c r="AB289" s="152"/>
      <c r="AC289" s="153"/>
      <c r="AD289" s="119"/>
      <c r="AE289" s="78"/>
      <c r="AF289" s="123">
        <f t="shared" si="39"/>
        <v>12574</v>
      </c>
    </row>
    <row r="290" spans="1:32" ht="230.25" hidden="1" outlineLevel="3" thickBot="1" x14ac:dyDescent="0.25">
      <c r="A290" s="251" t="s">
        <v>4622</v>
      </c>
      <c r="B290" s="628" t="s">
        <v>5810</v>
      </c>
      <c r="C290" s="600" t="s">
        <v>2590</v>
      </c>
      <c r="D290" s="624" t="s">
        <v>2710</v>
      </c>
      <c r="E290" s="139" t="s">
        <v>262</v>
      </c>
      <c r="F290" s="139" t="s">
        <v>4269</v>
      </c>
      <c r="G290" s="348" t="s">
        <v>1247</v>
      </c>
      <c r="H290" s="526" t="s">
        <v>1803</v>
      </c>
      <c r="I290" s="215" t="s">
        <v>1178</v>
      </c>
      <c r="J290" s="255">
        <v>3</v>
      </c>
      <c r="K290" s="178" t="s">
        <v>230</v>
      </c>
      <c r="L290" s="256" t="s">
        <v>249</v>
      </c>
      <c r="M290" s="350">
        <v>1</v>
      </c>
      <c r="N290" s="147">
        <f t="shared" si="14"/>
        <v>3</v>
      </c>
      <c r="O290" s="551" t="s">
        <v>6563</v>
      </c>
      <c r="P290" s="152" t="s">
        <v>675</v>
      </c>
      <c r="Q290" s="338">
        <v>5</v>
      </c>
      <c r="R290" s="149">
        <f t="shared" si="30"/>
        <v>15</v>
      </c>
      <c r="S290" s="150"/>
      <c r="T290" s="497"/>
      <c r="U290" s="456"/>
      <c r="V290" s="456"/>
      <c r="W290" s="139"/>
      <c r="X290" s="139"/>
      <c r="Y290" s="151"/>
      <c r="Z290" s="139"/>
      <c r="AA290" s="139"/>
      <c r="AB290" s="152"/>
      <c r="AC290" s="153"/>
      <c r="AD290" s="119"/>
      <c r="AE290" s="78"/>
      <c r="AF290" s="123">
        <f t="shared" si="39"/>
        <v>12575</v>
      </c>
    </row>
    <row r="291" spans="1:32" ht="230.25" hidden="1" outlineLevel="3" thickBot="1" x14ac:dyDescent="0.25">
      <c r="A291" s="251" t="s">
        <v>4623</v>
      </c>
      <c r="B291" s="597"/>
      <c r="C291" s="602"/>
      <c r="D291" s="625"/>
      <c r="E291" s="139" t="s">
        <v>261</v>
      </c>
      <c r="F291" s="139" t="s">
        <v>5719</v>
      </c>
      <c r="G291" s="348" t="s">
        <v>1247</v>
      </c>
      <c r="H291" s="526" t="s">
        <v>1803</v>
      </c>
      <c r="I291" s="215" t="s">
        <v>1178</v>
      </c>
      <c r="J291" s="255">
        <v>3</v>
      </c>
      <c r="K291" s="178" t="s">
        <v>222</v>
      </c>
      <c r="L291" s="256" t="s">
        <v>203</v>
      </c>
      <c r="M291" s="351">
        <v>1</v>
      </c>
      <c r="N291" s="147">
        <f t="shared" si="14"/>
        <v>3</v>
      </c>
      <c r="O291" s="551" t="s">
        <v>6563</v>
      </c>
      <c r="P291" s="152" t="s">
        <v>675</v>
      </c>
      <c r="Q291" s="338">
        <v>5</v>
      </c>
      <c r="R291" s="149">
        <f t="shared" si="30"/>
        <v>15</v>
      </c>
      <c r="S291" s="150"/>
      <c r="T291" s="497"/>
      <c r="U291" s="456"/>
      <c r="V291" s="456"/>
      <c r="W291" s="139"/>
      <c r="X291" s="139"/>
      <c r="Y291" s="151"/>
      <c r="Z291" s="139"/>
      <c r="AA291" s="139"/>
      <c r="AB291" s="152"/>
      <c r="AC291" s="153"/>
      <c r="AD291" s="119"/>
      <c r="AE291" s="78"/>
      <c r="AF291" s="123">
        <f t="shared" si="39"/>
        <v>12576</v>
      </c>
    </row>
    <row r="292" spans="1:32" ht="230.25" hidden="1" outlineLevel="3" thickBot="1" x14ac:dyDescent="0.25">
      <c r="A292" s="251" t="s">
        <v>4624</v>
      </c>
      <c r="B292" s="596" t="s">
        <v>4277</v>
      </c>
      <c r="C292" s="600" t="s">
        <v>2591</v>
      </c>
      <c r="D292" s="624" t="s">
        <v>2672</v>
      </c>
      <c r="E292" s="139" t="s">
        <v>208</v>
      </c>
      <c r="F292" s="209" t="s">
        <v>2410</v>
      </c>
      <c r="G292" s="143" t="s">
        <v>1254</v>
      </c>
      <c r="H292" s="526" t="s">
        <v>1227</v>
      </c>
      <c r="I292" s="215" t="s">
        <v>768</v>
      </c>
      <c r="J292" s="255">
        <v>1</v>
      </c>
      <c r="K292" s="178" t="s">
        <v>461</v>
      </c>
      <c r="L292" s="256" t="s">
        <v>5788</v>
      </c>
      <c r="M292" s="223">
        <v>1</v>
      </c>
      <c r="N292" s="147">
        <f t="shared" si="14"/>
        <v>1</v>
      </c>
      <c r="O292" s="551" t="s">
        <v>6563</v>
      </c>
      <c r="P292" s="152" t="s">
        <v>675</v>
      </c>
      <c r="Q292" s="338">
        <v>5</v>
      </c>
      <c r="R292" s="149">
        <f t="shared" si="30"/>
        <v>5</v>
      </c>
      <c r="S292" s="150"/>
      <c r="T292" s="497"/>
      <c r="U292" s="456"/>
      <c r="V292" s="456"/>
      <c r="W292" s="139"/>
      <c r="X292" s="139"/>
      <c r="Y292" s="151"/>
      <c r="Z292" s="139"/>
      <c r="AA292" s="139"/>
      <c r="AB292" s="152"/>
      <c r="AC292" s="153"/>
      <c r="AD292" s="119"/>
      <c r="AE292" s="78"/>
      <c r="AF292" s="123">
        <f t="shared" si="39"/>
        <v>12577</v>
      </c>
    </row>
    <row r="293" spans="1:32" ht="230.25" hidden="1" outlineLevel="3" thickBot="1" x14ac:dyDescent="0.25">
      <c r="A293" s="251" t="s">
        <v>4625</v>
      </c>
      <c r="B293" s="597"/>
      <c r="C293" s="602"/>
      <c r="D293" s="625"/>
      <c r="E293" s="139" t="s">
        <v>255</v>
      </c>
      <c r="F293" s="209" t="s">
        <v>2709</v>
      </c>
      <c r="G293" s="348" t="s">
        <v>2693</v>
      </c>
      <c r="H293" s="526" t="s">
        <v>1803</v>
      </c>
      <c r="I293" s="215" t="s">
        <v>1178</v>
      </c>
      <c r="J293" s="255">
        <v>3</v>
      </c>
      <c r="K293" s="178" t="s">
        <v>453</v>
      </c>
      <c r="L293" s="256" t="s">
        <v>449</v>
      </c>
      <c r="M293" s="350">
        <v>1</v>
      </c>
      <c r="N293" s="147">
        <f t="shared" si="14"/>
        <v>3</v>
      </c>
      <c r="O293" s="551" t="s">
        <v>6563</v>
      </c>
      <c r="P293" s="152" t="s">
        <v>675</v>
      </c>
      <c r="Q293" s="338">
        <v>5</v>
      </c>
      <c r="R293" s="149">
        <f t="shared" si="30"/>
        <v>15</v>
      </c>
      <c r="S293" s="150"/>
      <c r="T293" s="497"/>
      <c r="U293" s="456"/>
      <c r="V293" s="456"/>
      <c r="W293" s="139"/>
      <c r="X293" s="139"/>
      <c r="Y293" s="151"/>
      <c r="Z293" s="139"/>
      <c r="AA293" s="139"/>
      <c r="AB293" s="152"/>
      <c r="AC293" s="153"/>
      <c r="AD293" s="119"/>
      <c r="AE293" s="78"/>
      <c r="AF293" s="123">
        <f t="shared" si="39"/>
        <v>12578</v>
      </c>
    </row>
    <row r="294" spans="1:32" ht="230.25" hidden="1" outlineLevel="3" thickBot="1" x14ac:dyDescent="0.25">
      <c r="A294" s="251" t="s">
        <v>4626</v>
      </c>
      <c r="B294" s="596" t="s">
        <v>4278</v>
      </c>
      <c r="C294" s="623" t="s">
        <v>2592</v>
      </c>
      <c r="D294" s="603" t="s">
        <v>2707</v>
      </c>
      <c r="E294" s="224" t="s">
        <v>194</v>
      </c>
      <c r="F294" s="224" t="s">
        <v>4279</v>
      </c>
      <c r="G294" s="141" t="s">
        <v>1247</v>
      </c>
      <c r="H294" s="525" t="s">
        <v>1803</v>
      </c>
      <c r="I294" s="145" t="s">
        <v>1178</v>
      </c>
      <c r="J294" s="130">
        <v>3</v>
      </c>
      <c r="K294" s="134" t="s">
        <v>448</v>
      </c>
      <c r="L294" s="125" t="s">
        <v>5788</v>
      </c>
      <c r="M294" s="174">
        <v>1</v>
      </c>
      <c r="N294" s="132">
        <f t="shared" si="14"/>
        <v>3</v>
      </c>
      <c r="O294" s="551" t="s">
        <v>6563</v>
      </c>
      <c r="P294" s="158" t="s">
        <v>6348</v>
      </c>
      <c r="Q294" s="338">
        <v>3</v>
      </c>
      <c r="R294" s="149">
        <f t="shared" si="30"/>
        <v>9</v>
      </c>
      <c r="S294" s="150"/>
      <c r="T294" s="497"/>
      <c r="U294" s="456"/>
      <c r="V294" s="456"/>
      <c r="W294" s="139"/>
      <c r="X294" s="139"/>
      <c r="Y294" s="151"/>
      <c r="Z294" s="139"/>
      <c r="AA294" s="139"/>
      <c r="AB294" s="152"/>
      <c r="AC294" s="153"/>
      <c r="AD294" s="119"/>
      <c r="AE294" s="78"/>
      <c r="AF294" s="123">
        <f t="shared" si="39"/>
        <v>12579</v>
      </c>
    </row>
    <row r="295" spans="1:32" ht="230.25" hidden="1" outlineLevel="3" thickBot="1" x14ac:dyDescent="0.25">
      <c r="A295" s="251" t="s">
        <v>4627</v>
      </c>
      <c r="B295" s="597"/>
      <c r="C295" s="599"/>
      <c r="D295" s="605"/>
      <c r="E295" s="224" t="s">
        <v>251</v>
      </c>
      <c r="F295" s="224" t="s">
        <v>4280</v>
      </c>
      <c r="G295" s="141" t="s">
        <v>1247</v>
      </c>
      <c r="H295" s="525" t="s">
        <v>1803</v>
      </c>
      <c r="I295" s="145" t="s">
        <v>1178</v>
      </c>
      <c r="J295" s="130">
        <v>3</v>
      </c>
      <c r="K295" s="134" t="s">
        <v>446</v>
      </c>
      <c r="L295" s="125" t="s">
        <v>5792</v>
      </c>
      <c r="M295" s="174">
        <v>1</v>
      </c>
      <c r="N295" s="132">
        <f t="shared" si="14"/>
        <v>3</v>
      </c>
      <c r="O295" s="551" t="s">
        <v>6563</v>
      </c>
      <c r="P295" s="158" t="s">
        <v>6348</v>
      </c>
      <c r="Q295" s="338">
        <v>3</v>
      </c>
      <c r="R295" s="149">
        <f t="shared" si="30"/>
        <v>9</v>
      </c>
      <c r="S295" s="150"/>
      <c r="T295" s="497"/>
      <c r="U295" s="456"/>
      <c r="V295" s="456"/>
      <c r="W295" s="139"/>
      <c r="X295" s="139"/>
      <c r="Y295" s="151"/>
      <c r="Z295" s="139"/>
      <c r="AA295" s="139"/>
      <c r="AB295" s="152"/>
      <c r="AC295" s="153"/>
      <c r="AD295" s="119"/>
      <c r="AE295" s="78"/>
      <c r="AF295" s="123">
        <f t="shared" si="39"/>
        <v>12580</v>
      </c>
    </row>
    <row r="296" spans="1:32" ht="230.25" hidden="1" outlineLevel="3" thickBot="1" x14ac:dyDescent="0.25">
      <c r="A296" s="251" t="s">
        <v>4628</v>
      </c>
      <c r="B296" s="596" t="s">
        <v>4281</v>
      </c>
      <c r="C296" s="623" t="s">
        <v>2593</v>
      </c>
      <c r="D296" s="603" t="s">
        <v>2707</v>
      </c>
      <c r="E296" s="224" t="s">
        <v>194</v>
      </c>
      <c r="F296" s="224" t="s">
        <v>4282</v>
      </c>
      <c r="G296" s="141" t="s">
        <v>1247</v>
      </c>
      <c r="H296" s="525" t="s">
        <v>1803</v>
      </c>
      <c r="I296" s="145" t="s">
        <v>1178</v>
      </c>
      <c r="J296" s="130">
        <v>3</v>
      </c>
      <c r="K296" s="134" t="s">
        <v>448</v>
      </c>
      <c r="L296" s="125" t="s">
        <v>5788</v>
      </c>
      <c r="M296" s="174">
        <v>1</v>
      </c>
      <c r="N296" s="132">
        <f t="shared" si="14"/>
        <v>3</v>
      </c>
      <c r="O296" s="551" t="s">
        <v>6563</v>
      </c>
      <c r="P296" s="158" t="s">
        <v>6348</v>
      </c>
      <c r="Q296" s="338">
        <v>3</v>
      </c>
      <c r="R296" s="149">
        <f t="shared" si="30"/>
        <v>9</v>
      </c>
      <c r="S296" s="150"/>
      <c r="T296" s="497"/>
      <c r="U296" s="456"/>
      <c r="V296" s="456"/>
      <c r="W296" s="139"/>
      <c r="X296" s="139"/>
      <c r="Y296" s="151"/>
      <c r="Z296" s="139"/>
      <c r="AA296" s="139"/>
      <c r="AB296" s="152"/>
      <c r="AC296" s="153"/>
      <c r="AD296" s="119"/>
      <c r="AE296" s="78"/>
      <c r="AF296" s="123">
        <f t="shared" si="39"/>
        <v>12581</v>
      </c>
    </row>
    <row r="297" spans="1:32" ht="230.25" hidden="1" outlineLevel="3" thickBot="1" x14ac:dyDescent="0.25">
      <c r="A297" s="251" t="s">
        <v>4629</v>
      </c>
      <c r="B297" s="597"/>
      <c r="C297" s="599"/>
      <c r="D297" s="605"/>
      <c r="E297" s="224" t="s">
        <v>251</v>
      </c>
      <c r="F297" s="224" t="s">
        <v>4275</v>
      </c>
      <c r="G297" s="141" t="s">
        <v>1247</v>
      </c>
      <c r="H297" s="525" t="s">
        <v>1803</v>
      </c>
      <c r="I297" s="145" t="s">
        <v>1178</v>
      </c>
      <c r="J297" s="130">
        <v>3</v>
      </c>
      <c r="K297" s="134" t="s">
        <v>446</v>
      </c>
      <c r="L297" s="125" t="s">
        <v>5792</v>
      </c>
      <c r="M297" s="332">
        <v>1</v>
      </c>
      <c r="N297" s="132">
        <f t="shared" si="14"/>
        <v>3</v>
      </c>
      <c r="O297" s="551" t="s">
        <v>6563</v>
      </c>
      <c r="P297" s="158" t="s">
        <v>6348</v>
      </c>
      <c r="Q297" s="338">
        <v>3</v>
      </c>
      <c r="R297" s="149">
        <f t="shared" si="30"/>
        <v>9</v>
      </c>
      <c r="S297" s="150"/>
      <c r="T297" s="497"/>
      <c r="U297" s="456"/>
      <c r="V297" s="456"/>
      <c r="W297" s="139"/>
      <c r="X297" s="139"/>
      <c r="Y297" s="151"/>
      <c r="Z297" s="139"/>
      <c r="AA297" s="139"/>
      <c r="AB297" s="152"/>
      <c r="AC297" s="153"/>
      <c r="AD297" s="119"/>
      <c r="AE297" s="78"/>
      <c r="AF297" s="123">
        <f t="shared" si="39"/>
        <v>12582</v>
      </c>
    </row>
    <row r="298" spans="1:32" ht="230.25" hidden="1" outlineLevel="3" thickBot="1" x14ac:dyDescent="0.25">
      <c r="A298" s="251" t="s">
        <v>4630</v>
      </c>
      <c r="B298" s="596" t="s">
        <v>4283</v>
      </c>
      <c r="C298" s="600" t="s">
        <v>2594</v>
      </c>
      <c r="D298" s="624" t="s">
        <v>2672</v>
      </c>
      <c r="E298" s="139" t="s">
        <v>208</v>
      </c>
      <c r="F298" s="209" t="s">
        <v>2410</v>
      </c>
      <c r="G298" s="143" t="s">
        <v>1254</v>
      </c>
      <c r="H298" s="526" t="s">
        <v>1227</v>
      </c>
      <c r="I298" s="215" t="s">
        <v>768</v>
      </c>
      <c r="J298" s="255">
        <v>1</v>
      </c>
      <c r="K298" s="178" t="s">
        <v>461</v>
      </c>
      <c r="L298" s="256" t="s">
        <v>5788</v>
      </c>
      <c r="M298" s="223">
        <v>1</v>
      </c>
      <c r="N298" s="147">
        <f t="shared" si="14"/>
        <v>1</v>
      </c>
      <c r="O298" s="551" t="s">
        <v>6563</v>
      </c>
      <c r="P298" s="152" t="s">
        <v>675</v>
      </c>
      <c r="Q298" s="338">
        <v>5</v>
      </c>
      <c r="R298" s="149">
        <f t="shared" si="30"/>
        <v>5</v>
      </c>
      <c r="S298" s="150"/>
      <c r="T298" s="497"/>
      <c r="U298" s="456"/>
      <c r="V298" s="456"/>
      <c r="W298" s="139"/>
      <c r="X298" s="139"/>
      <c r="Y298" s="151"/>
      <c r="Z298" s="139"/>
      <c r="AA298" s="139"/>
      <c r="AB298" s="152"/>
      <c r="AC298" s="153"/>
      <c r="AD298" s="119"/>
      <c r="AE298" s="78"/>
      <c r="AF298" s="123">
        <f t="shared" si="39"/>
        <v>12583</v>
      </c>
    </row>
    <row r="299" spans="1:32" ht="230.25" hidden="1" outlineLevel="3" thickBot="1" x14ac:dyDescent="0.25">
      <c r="A299" s="251" t="s">
        <v>4631</v>
      </c>
      <c r="B299" s="597"/>
      <c r="C299" s="602"/>
      <c r="D299" s="625"/>
      <c r="E299" s="139" t="s">
        <v>255</v>
      </c>
      <c r="F299" s="209" t="s">
        <v>2711</v>
      </c>
      <c r="G299" s="348" t="s">
        <v>2693</v>
      </c>
      <c r="H299" s="526" t="s">
        <v>1803</v>
      </c>
      <c r="I299" s="215" t="s">
        <v>1178</v>
      </c>
      <c r="J299" s="255">
        <v>3</v>
      </c>
      <c r="K299" s="178" t="s">
        <v>453</v>
      </c>
      <c r="L299" s="256" t="s">
        <v>449</v>
      </c>
      <c r="M299" s="350">
        <v>1</v>
      </c>
      <c r="N299" s="147">
        <f t="shared" si="14"/>
        <v>3</v>
      </c>
      <c r="O299" s="551" t="s">
        <v>6563</v>
      </c>
      <c r="P299" s="152" t="s">
        <v>675</v>
      </c>
      <c r="Q299" s="338">
        <v>5</v>
      </c>
      <c r="R299" s="149">
        <f t="shared" si="30"/>
        <v>15</v>
      </c>
      <c r="S299" s="150"/>
      <c r="T299" s="497"/>
      <c r="U299" s="456"/>
      <c r="V299" s="456"/>
      <c r="W299" s="139"/>
      <c r="X299" s="139"/>
      <c r="Y299" s="151"/>
      <c r="Z299" s="139"/>
      <c r="AA299" s="139"/>
      <c r="AB299" s="152"/>
      <c r="AC299" s="153"/>
      <c r="AD299" s="119"/>
      <c r="AE299" s="78"/>
      <c r="AF299" s="123">
        <f t="shared" si="39"/>
        <v>12584</v>
      </c>
    </row>
    <row r="300" spans="1:32" ht="230.25" hidden="1" outlineLevel="3" thickBot="1" x14ac:dyDescent="0.25">
      <c r="A300" s="251" t="s">
        <v>1099</v>
      </c>
      <c r="B300" s="628" t="s">
        <v>2528</v>
      </c>
      <c r="C300" s="601" t="s">
        <v>2102</v>
      </c>
      <c r="D300" s="688" t="s">
        <v>284</v>
      </c>
      <c r="E300" s="209" t="s">
        <v>463</v>
      </c>
      <c r="F300" s="209" t="s">
        <v>2059</v>
      </c>
      <c r="G300" s="348" t="s">
        <v>1247</v>
      </c>
      <c r="H300" s="526" t="s">
        <v>1803</v>
      </c>
      <c r="I300" s="215" t="s">
        <v>1178</v>
      </c>
      <c r="J300" s="255">
        <v>3</v>
      </c>
      <c r="K300" s="178" t="s">
        <v>1265</v>
      </c>
      <c r="L300" s="256" t="s">
        <v>743</v>
      </c>
      <c r="M300" s="166">
        <v>1</v>
      </c>
      <c r="N300" s="147">
        <f t="shared" si="14"/>
        <v>3</v>
      </c>
      <c r="O300" s="551" t="s">
        <v>6563</v>
      </c>
      <c r="P300" s="152" t="s">
        <v>675</v>
      </c>
      <c r="Q300" s="338">
        <v>5</v>
      </c>
      <c r="R300" s="149">
        <f t="shared" si="30"/>
        <v>15</v>
      </c>
      <c r="S300" s="159"/>
      <c r="T300" s="494"/>
      <c r="U300" s="451"/>
      <c r="V300" s="451"/>
      <c r="W300" s="209"/>
      <c r="X300" s="209"/>
      <c r="Y300" s="211"/>
      <c r="Z300" s="209"/>
      <c r="AA300" s="209"/>
      <c r="AB300" s="160"/>
      <c r="AC300" s="155"/>
      <c r="AD300" s="119"/>
      <c r="AE300" s="78"/>
      <c r="AF300" s="123">
        <f t="shared" si="39"/>
        <v>7176</v>
      </c>
    </row>
    <row r="301" spans="1:32" ht="230.25" hidden="1" outlineLevel="3" thickBot="1" x14ac:dyDescent="0.25">
      <c r="A301" s="251" t="s">
        <v>862</v>
      </c>
      <c r="B301" s="597"/>
      <c r="C301" s="602"/>
      <c r="D301" s="689"/>
      <c r="E301" s="209" t="s">
        <v>462</v>
      </c>
      <c r="F301" s="209" t="s">
        <v>2060</v>
      </c>
      <c r="G301" s="348" t="s">
        <v>1247</v>
      </c>
      <c r="H301" s="526" t="s">
        <v>1803</v>
      </c>
      <c r="I301" s="215" t="s">
        <v>1178</v>
      </c>
      <c r="J301" s="255">
        <v>3</v>
      </c>
      <c r="K301" s="178" t="s">
        <v>461</v>
      </c>
      <c r="L301" s="256" t="s">
        <v>743</v>
      </c>
      <c r="M301" s="166">
        <v>1</v>
      </c>
      <c r="N301" s="147">
        <f t="shared" si="14"/>
        <v>3</v>
      </c>
      <c r="O301" s="551" t="s">
        <v>6563</v>
      </c>
      <c r="P301" s="152" t="s">
        <v>675</v>
      </c>
      <c r="Q301" s="338">
        <v>5</v>
      </c>
      <c r="R301" s="149">
        <f t="shared" si="30"/>
        <v>15</v>
      </c>
      <c r="S301" s="159"/>
      <c r="T301" s="494"/>
      <c r="U301" s="451"/>
      <c r="V301" s="451"/>
      <c r="W301" s="209"/>
      <c r="X301" s="209"/>
      <c r="Y301" s="211"/>
      <c r="Z301" s="209"/>
      <c r="AA301" s="209"/>
      <c r="AB301" s="160"/>
      <c r="AC301" s="155"/>
      <c r="AD301" s="119"/>
      <c r="AE301" s="78"/>
      <c r="AF301" s="123">
        <f t="shared" si="39"/>
        <v>5735</v>
      </c>
    </row>
    <row r="302" spans="1:32" ht="230.25" hidden="1" outlineLevel="3" thickBot="1" x14ac:dyDescent="0.25">
      <c r="A302" s="251" t="s">
        <v>1100</v>
      </c>
      <c r="B302" s="596" t="s">
        <v>2530</v>
      </c>
      <c r="C302" s="676" t="s">
        <v>2529</v>
      </c>
      <c r="D302" s="657" t="s">
        <v>284</v>
      </c>
      <c r="E302" s="176" t="s">
        <v>1833</v>
      </c>
      <c r="F302" s="209" t="s">
        <v>2060</v>
      </c>
      <c r="G302" s="348" t="s">
        <v>1247</v>
      </c>
      <c r="H302" s="526" t="s">
        <v>1803</v>
      </c>
      <c r="I302" s="215" t="s">
        <v>1178</v>
      </c>
      <c r="J302" s="255">
        <v>3</v>
      </c>
      <c r="K302" s="178" t="s">
        <v>459</v>
      </c>
      <c r="L302" s="256" t="s">
        <v>743</v>
      </c>
      <c r="M302" s="166">
        <v>2</v>
      </c>
      <c r="N302" s="147">
        <f t="shared" si="14"/>
        <v>6</v>
      </c>
      <c r="O302" s="551" t="s">
        <v>6563</v>
      </c>
      <c r="P302" s="152" t="s">
        <v>675</v>
      </c>
      <c r="Q302" s="338">
        <v>5</v>
      </c>
      <c r="R302" s="149">
        <f t="shared" si="30"/>
        <v>30</v>
      </c>
      <c r="S302" s="159"/>
      <c r="T302" s="494"/>
      <c r="U302" s="451"/>
      <c r="V302" s="451"/>
      <c r="W302" s="209"/>
      <c r="X302" s="209"/>
      <c r="Y302" s="211"/>
      <c r="Z302" s="209"/>
      <c r="AA302" s="209"/>
      <c r="AB302" s="160"/>
      <c r="AC302" s="155"/>
      <c r="AD302" s="119"/>
      <c r="AE302" s="78"/>
      <c r="AF302" s="123">
        <f t="shared" si="39"/>
        <v>7177</v>
      </c>
    </row>
    <row r="303" spans="1:32" ht="230.25" hidden="1" outlineLevel="3" thickBot="1" x14ac:dyDescent="0.25">
      <c r="A303" s="251" t="s">
        <v>863</v>
      </c>
      <c r="B303" s="628"/>
      <c r="C303" s="699"/>
      <c r="D303" s="638"/>
      <c r="E303" s="212" t="s">
        <v>1834</v>
      </c>
      <c r="F303" s="209" t="s">
        <v>2060</v>
      </c>
      <c r="G303" s="348" t="s">
        <v>1247</v>
      </c>
      <c r="H303" s="526" t="s">
        <v>1803</v>
      </c>
      <c r="I303" s="215" t="s">
        <v>1178</v>
      </c>
      <c r="J303" s="255">
        <v>3</v>
      </c>
      <c r="K303" s="186" t="s">
        <v>460</v>
      </c>
      <c r="L303" s="256" t="s">
        <v>743</v>
      </c>
      <c r="M303" s="166">
        <v>2</v>
      </c>
      <c r="N303" s="147">
        <f t="shared" si="14"/>
        <v>6</v>
      </c>
      <c r="O303" s="551" t="s">
        <v>6563</v>
      </c>
      <c r="P303" s="152" t="s">
        <v>675</v>
      </c>
      <c r="Q303" s="338">
        <v>5</v>
      </c>
      <c r="R303" s="149">
        <f t="shared" si="30"/>
        <v>30</v>
      </c>
      <c r="S303" s="159"/>
      <c r="T303" s="494"/>
      <c r="U303" s="451"/>
      <c r="V303" s="451"/>
      <c r="W303" s="159"/>
      <c r="X303" s="209"/>
      <c r="Y303" s="211"/>
      <c r="Z303" s="159"/>
      <c r="AA303" s="159"/>
      <c r="AB303" s="159"/>
      <c r="AC303" s="155"/>
      <c r="AD303" s="159"/>
      <c r="AE303" s="78"/>
      <c r="AF303" s="123">
        <f t="shared" si="39"/>
        <v>5736</v>
      </c>
    </row>
    <row r="304" spans="1:32" ht="230.25" hidden="1" outlineLevel="3" thickBot="1" x14ac:dyDescent="0.25">
      <c r="A304" s="251" t="s">
        <v>4632</v>
      </c>
      <c r="B304" s="596" t="s">
        <v>2620</v>
      </c>
      <c r="C304" s="600" t="s">
        <v>2612</v>
      </c>
      <c r="D304" s="624" t="s">
        <v>2631</v>
      </c>
      <c r="E304" s="139" t="s">
        <v>194</v>
      </c>
      <c r="F304" s="139" t="s">
        <v>4284</v>
      </c>
      <c r="G304" s="348" t="s">
        <v>1247</v>
      </c>
      <c r="H304" s="526" t="s">
        <v>1803</v>
      </c>
      <c r="I304" s="215" t="s">
        <v>1178</v>
      </c>
      <c r="J304" s="255">
        <v>3</v>
      </c>
      <c r="K304" s="178" t="s">
        <v>448</v>
      </c>
      <c r="L304" s="256" t="s">
        <v>5788</v>
      </c>
      <c r="M304" s="350">
        <v>1</v>
      </c>
      <c r="N304" s="147">
        <f t="shared" si="14"/>
        <v>3</v>
      </c>
      <c r="O304" s="551" t="s">
        <v>6563</v>
      </c>
      <c r="P304" s="152" t="s">
        <v>6348</v>
      </c>
      <c r="Q304" s="338">
        <v>3</v>
      </c>
      <c r="R304" s="149">
        <f t="shared" si="30"/>
        <v>9</v>
      </c>
      <c r="S304" s="150"/>
      <c r="T304" s="497"/>
      <c r="U304" s="456"/>
      <c r="V304" s="456"/>
      <c r="W304" s="139"/>
      <c r="X304" s="139"/>
      <c r="Y304" s="151"/>
      <c r="Z304" s="139"/>
      <c r="AA304" s="139"/>
      <c r="AB304" s="152"/>
      <c r="AC304" s="153"/>
      <c r="AD304" s="119"/>
      <c r="AE304" s="78"/>
      <c r="AF304" s="123">
        <f t="shared" si="39"/>
        <v>12585</v>
      </c>
    </row>
    <row r="305" spans="1:32" ht="230.25" hidden="1" outlineLevel="3" thickBot="1" x14ac:dyDescent="0.25">
      <c r="A305" s="251" t="s">
        <v>4633</v>
      </c>
      <c r="B305" s="597"/>
      <c r="C305" s="602"/>
      <c r="D305" s="625"/>
      <c r="E305" s="139" t="s">
        <v>251</v>
      </c>
      <c r="F305" s="139" t="s">
        <v>4285</v>
      </c>
      <c r="G305" s="133" t="s">
        <v>674</v>
      </c>
      <c r="H305" s="526" t="s">
        <v>1227</v>
      </c>
      <c r="I305" s="215" t="s">
        <v>768</v>
      </c>
      <c r="J305" s="257">
        <v>1</v>
      </c>
      <c r="K305" s="178" t="s">
        <v>446</v>
      </c>
      <c r="L305" s="256" t="s">
        <v>5792</v>
      </c>
      <c r="M305" s="350">
        <v>1</v>
      </c>
      <c r="N305" s="147">
        <f t="shared" si="14"/>
        <v>1</v>
      </c>
      <c r="O305" s="551" t="s">
        <v>6563</v>
      </c>
      <c r="P305" s="152" t="s">
        <v>675</v>
      </c>
      <c r="Q305" s="338">
        <v>5</v>
      </c>
      <c r="R305" s="149">
        <f t="shared" ref="R305:R368" si="40">J305*M305*Q305</f>
        <v>5</v>
      </c>
      <c r="S305" s="150"/>
      <c r="T305" s="497"/>
      <c r="U305" s="456"/>
      <c r="V305" s="456"/>
      <c r="W305" s="139"/>
      <c r="X305" s="139"/>
      <c r="Y305" s="151"/>
      <c r="Z305" s="139"/>
      <c r="AA305" s="139"/>
      <c r="AB305" s="152"/>
      <c r="AC305" s="153"/>
      <c r="AD305" s="119"/>
      <c r="AE305" s="78"/>
      <c r="AF305" s="123">
        <f t="shared" si="39"/>
        <v>12586</v>
      </c>
    </row>
    <row r="306" spans="1:32" ht="230.25" hidden="1" outlineLevel="3" thickBot="1" x14ac:dyDescent="0.25">
      <c r="A306" s="251" t="s">
        <v>4634</v>
      </c>
      <c r="B306" s="596" t="s">
        <v>2621</v>
      </c>
      <c r="C306" s="600" t="s">
        <v>2613</v>
      </c>
      <c r="D306" s="603" t="s">
        <v>2631</v>
      </c>
      <c r="E306" s="224" t="s">
        <v>194</v>
      </c>
      <c r="F306" s="224" t="s">
        <v>4286</v>
      </c>
      <c r="G306" s="133" t="s">
        <v>674</v>
      </c>
      <c r="H306" s="526" t="s">
        <v>1227</v>
      </c>
      <c r="I306" s="145" t="s">
        <v>768</v>
      </c>
      <c r="J306" s="146">
        <v>1</v>
      </c>
      <c r="K306" s="134" t="s">
        <v>448</v>
      </c>
      <c r="L306" s="125" t="s">
        <v>5788</v>
      </c>
      <c r="M306" s="174">
        <v>1</v>
      </c>
      <c r="N306" s="132">
        <f t="shared" si="14"/>
        <v>1</v>
      </c>
      <c r="O306" s="551" t="s">
        <v>6563</v>
      </c>
      <c r="P306" s="158" t="s">
        <v>103</v>
      </c>
      <c r="Q306" s="338">
        <v>5</v>
      </c>
      <c r="R306" s="149">
        <f t="shared" si="40"/>
        <v>5</v>
      </c>
      <c r="S306" s="150"/>
      <c r="T306" s="497"/>
      <c r="U306" s="456"/>
      <c r="V306" s="456"/>
      <c r="W306" s="139"/>
      <c r="X306" s="139"/>
      <c r="Y306" s="151"/>
      <c r="Z306" s="139"/>
      <c r="AA306" s="139"/>
      <c r="AB306" s="152"/>
      <c r="AC306" s="153"/>
      <c r="AD306" s="119"/>
      <c r="AE306" s="78"/>
      <c r="AF306" s="123">
        <f t="shared" si="39"/>
        <v>12587</v>
      </c>
    </row>
    <row r="307" spans="1:32" ht="230.25" hidden="1" outlineLevel="3" thickBot="1" x14ac:dyDescent="0.25">
      <c r="A307" s="251" t="s">
        <v>4635</v>
      </c>
      <c r="B307" s="597"/>
      <c r="C307" s="602"/>
      <c r="D307" s="605"/>
      <c r="E307" s="224" t="s">
        <v>251</v>
      </c>
      <c r="F307" s="224" t="s">
        <v>4284</v>
      </c>
      <c r="G307" s="141" t="s">
        <v>1247</v>
      </c>
      <c r="H307" s="525" t="s">
        <v>1803</v>
      </c>
      <c r="I307" s="145" t="s">
        <v>1178</v>
      </c>
      <c r="J307" s="130">
        <v>3</v>
      </c>
      <c r="K307" s="134" t="s">
        <v>446</v>
      </c>
      <c r="L307" s="125" t="s">
        <v>5792</v>
      </c>
      <c r="M307" s="174">
        <v>1</v>
      </c>
      <c r="N307" s="132">
        <f t="shared" si="14"/>
        <v>3</v>
      </c>
      <c r="O307" s="551" t="s">
        <v>6563</v>
      </c>
      <c r="P307" s="158" t="s">
        <v>6348</v>
      </c>
      <c r="Q307" s="338">
        <v>3</v>
      </c>
      <c r="R307" s="149">
        <f t="shared" si="40"/>
        <v>9</v>
      </c>
      <c r="S307" s="150"/>
      <c r="T307" s="497"/>
      <c r="U307" s="456"/>
      <c r="V307" s="456"/>
      <c r="W307" s="139"/>
      <c r="X307" s="139"/>
      <c r="Y307" s="151"/>
      <c r="Z307" s="139"/>
      <c r="AA307" s="139"/>
      <c r="AB307" s="152"/>
      <c r="AC307" s="153"/>
      <c r="AD307" s="119"/>
      <c r="AE307" s="78"/>
      <c r="AF307" s="123">
        <f t="shared" si="39"/>
        <v>12588</v>
      </c>
    </row>
    <row r="308" spans="1:32" ht="230.25" hidden="1" outlineLevel="3" thickBot="1" x14ac:dyDescent="0.25">
      <c r="A308" s="251" t="s">
        <v>4636</v>
      </c>
      <c r="B308" s="596" t="s">
        <v>2622</v>
      </c>
      <c r="C308" s="600" t="s">
        <v>2614</v>
      </c>
      <c r="D308" s="624" t="s">
        <v>2628</v>
      </c>
      <c r="E308" s="139" t="s">
        <v>194</v>
      </c>
      <c r="F308" s="139" t="s">
        <v>4287</v>
      </c>
      <c r="G308" s="348" t="s">
        <v>1247</v>
      </c>
      <c r="H308" s="526" t="s">
        <v>1803</v>
      </c>
      <c r="I308" s="215" t="s">
        <v>1178</v>
      </c>
      <c r="J308" s="255">
        <v>3</v>
      </c>
      <c r="K308" s="178" t="s">
        <v>448</v>
      </c>
      <c r="L308" s="256" t="s">
        <v>5788</v>
      </c>
      <c r="M308" s="350">
        <v>1</v>
      </c>
      <c r="N308" s="147">
        <f t="shared" si="14"/>
        <v>3</v>
      </c>
      <c r="O308" s="551" t="s">
        <v>6563</v>
      </c>
      <c r="P308" s="152" t="s">
        <v>6348</v>
      </c>
      <c r="Q308" s="338">
        <v>3</v>
      </c>
      <c r="R308" s="149">
        <f t="shared" si="40"/>
        <v>9</v>
      </c>
      <c r="S308" s="150"/>
      <c r="T308" s="497"/>
      <c r="U308" s="456"/>
      <c r="V308" s="456"/>
      <c r="W308" s="139"/>
      <c r="X308" s="139"/>
      <c r="Y308" s="151"/>
      <c r="Z308" s="139"/>
      <c r="AA308" s="139"/>
      <c r="AB308" s="152"/>
      <c r="AC308" s="153"/>
      <c r="AD308" s="119"/>
      <c r="AE308" s="78"/>
      <c r="AF308" s="123">
        <f t="shared" si="39"/>
        <v>12589</v>
      </c>
    </row>
    <row r="309" spans="1:32" ht="230.25" hidden="1" outlineLevel="3" thickBot="1" x14ac:dyDescent="0.25">
      <c r="A309" s="251" t="s">
        <v>4637</v>
      </c>
      <c r="B309" s="597"/>
      <c r="C309" s="602"/>
      <c r="D309" s="625"/>
      <c r="E309" s="139" t="s">
        <v>251</v>
      </c>
      <c r="F309" s="139" t="s">
        <v>4288</v>
      </c>
      <c r="G309" s="133" t="s">
        <v>674</v>
      </c>
      <c r="H309" s="526" t="s">
        <v>1227</v>
      </c>
      <c r="I309" s="215" t="s">
        <v>768</v>
      </c>
      <c r="J309" s="257">
        <v>1</v>
      </c>
      <c r="K309" s="178" t="s">
        <v>446</v>
      </c>
      <c r="L309" s="256" t="s">
        <v>5792</v>
      </c>
      <c r="M309" s="350">
        <v>1</v>
      </c>
      <c r="N309" s="147">
        <f t="shared" si="14"/>
        <v>1</v>
      </c>
      <c r="O309" s="551" t="s">
        <v>6563</v>
      </c>
      <c r="P309" s="152" t="s">
        <v>675</v>
      </c>
      <c r="Q309" s="338">
        <v>5</v>
      </c>
      <c r="R309" s="149">
        <f t="shared" si="40"/>
        <v>5</v>
      </c>
      <c r="S309" s="150"/>
      <c r="T309" s="497"/>
      <c r="U309" s="456"/>
      <c r="V309" s="456"/>
      <c r="W309" s="139"/>
      <c r="X309" s="139"/>
      <c r="Y309" s="151"/>
      <c r="Z309" s="139"/>
      <c r="AA309" s="139"/>
      <c r="AB309" s="152"/>
      <c r="AC309" s="153"/>
      <c r="AD309" s="119"/>
      <c r="AE309" s="78"/>
      <c r="AF309" s="123">
        <f t="shared" si="39"/>
        <v>12590</v>
      </c>
    </row>
    <row r="310" spans="1:32" ht="230.25" hidden="1" outlineLevel="3" thickBot="1" x14ac:dyDescent="0.25">
      <c r="A310" s="251" t="s">
        <v>4638</v>
      </c>
      <c r="B310" s="596" t="s">
        <v>2623</v>
      </c>
      <c r="C310" s="600" t="s">
        <v>2615</v>
      </c>
      <c r="D310" s="603" t="s">
        <v>2628</v>
      </c>
      <c r="E310" s="224" t="s">
        <v>194</v>
      </c>
      <c r="F310" s="224" t="s">
        <v>4289</v>
      </c>
      <c r="G310" s="133" t="s">
        <v>674</v>
      </c>
      <c r="H310" s="526" t="s">
        <v>1227</v>
      </c>
      <c r="I310" s="145" t="s">
        <v>768</v>
      </c>
      <c r="J310" s="146">
        <v>1</v>
      </c>
      <c r="K310" s="134" t="s">
        <v>448</v>
      </c>
      <c r="L310" s="125" t="s">
        <v>5788</v>
      </c>
      <c r="M310" s="174">
        <v>1</v>
      </c>
      <c r="N310" s="132">
        <f t="shared" si="14"/>
        <v>1</v>
      </c>
      <c r="O310" s="551" t="s">
        <v>6563</v>
      </c>
      <c r="P310" s="158" t="s">
        <v>103</v>
      </c>
      <c r="Q310" s="338">
        <v>5</v>
      </c>
      <c r="R310" s="149">
        <f t="shared" si="40"/>
        <v>5</v>
      </c>
      <c r="S310" s="150"/>
      <c r="T310" s="497"/>
      <c r="U310" s="456"/>
      <c r="V310" s="456"/>
      <c r="W310" s="139"/>
      <c r="X310" s="139"/>
      <c r="Y310" s="151"/>
      <c r="Z310" s="139"/>
      <c r="AA310" s="139"/>
      <c r="AB310" s="152"/>
      <c r="AC310" s="153"/>
      <c r="AD310" s="119"/>
      <c r="AE310" s="78"/>
      <c r="AF310" s="123">
        <f t="shared" si="39"/>
        <v>12591</v>
      </c>
    </row>
    <row r="311" spans="1:32" ht="230.25" hidden="1" outlineLevel="3" thickBot="1" x14ac:dyDescent="0.25">
      <c r="A311" s="251" t="s">
        <v>4639</v>
      </c>
      <c r="B311" s="597"/>
      <c r="C311" s="602"/>
      <c r="D311" s="605"/>
      <c r="E311" s="224" t="s">
        <v>251</v>
      </c>
      <c r="F311" s="224" t="s">
        <v>4287</v>
      </c>
      <c r="G311" s="141" t="s">
        <v>1247</v>
      </c>
      <c r="H311" s="525" t="s">
        <v>1803</v>
      </c>
      <c r="I311" s="145" t="s">
        <v>1178</v>
      </c>
      <c r="J311" s="130">
        <v>3</v>
      </c>
      <c r="K311" s="134" t="s">
        <v>446</v>
      </c>
      <c r="L311" s="125" t="s">
        <v>5792</v>
      </c>
      <c r="M311" s="174">
        <v>1</v>
      </c>
      <c r="N311" s="132">
        <f t="shared" si="14"/>
        <v>3</v>
      </c>
      <c r="O311" s="551" t="s">
        <v>6563</v>
      </c>
      <c r="P311" s="158" t="s">
        <v>6348</v>
      </c>
      <c r="Q311" s="338">
        <v>3</v>
      </c>
      <c r="R311" s="149">
        <f t="shared" si="40"/>
        <v>9</v>
      </c>
      <c r="S311" s="150"/>
      <c r="T311" s="497"/>
      <c r="U311" s="456"/>
      <c r="V311" s="456"/>
      <c r="W311" s="139"/>
      <c r="X311" s="139"/>
      <c r="Y311" s="151"/>
      <c r="Z311" s="139"/>
      <c r="AA311" s="139"/>
      <c r="AB311" s="152"/>
      <c r="AC311" s="153"/>
      <c r="AD311" s="119"/>
      <c r="AE311" s="78"/>
      <c r="AF311" s="123">
        <f t="shared" si="39"/>
        <v>12592</v>
      </c>
    </row>
    <row r="312" spans="1:32" ht="230.25" hidden="1" outlineLevel="3" thickBot="1" x14ac:dyDescent="0.25">
      <c r="A312" s="251" t="s">
        <v>4640</v>
      </c>
      <c r="B312" s="596" t="s">
        <v>2624</v>
      </c>
      <c r="C312" s="600" t="s">
        <v>2616</v>
      </c>
      <c r="D312" s="624" t="s">
        <v>2629</v>
      </c>
      <c r="E312" s="139" t="s">
        <v>194</v>
      </c>
      <c r="F312" s="139" t="s">
        <v>4290</v>
      </c>
      <c r="G312" s="348" t="s">
        <v>1247</v>
      </c>
      <c r="H312" s="526" t="s">
        <v>1803</v>
      </c>
      <c r="I312" s="215" t="s">
        <v>1178</v>
      </c>
      <c r="J312" s="255">
        <v>3</v>
      </c>
      <c r="K312" s="178" t="s">
        <v>448</v>
      </c>
      <c r="L312" s="256" t="s">
        <v>5788</v>
      </c>
      <c r="M312" s="350">
        <v>1</v>
      </c>
      <c r="N312" s="147">
        <f t="shared" si="14"/>
        <v>3</v>
      </c>
      <c r="O312" s="551" t="s">
        <v>6563</v>
      </c>
      <c r="P312" s="152" t="s">
        <v>6348</v>
      </c>
      <c r="Q312" s="338">
        <v>3</v>
      </c>
      <c r="R312" s="149">
        <f t="shared" si="40"/>
        <v>9</v>
      </c>
      <c r="S312" s="150"/>
      <c r="T312" s="497"/>
      <c r="U312" s="456"/>
      <c r="V312" s="456"/>
      <c r="W312" s="139"/>
      <c r="X312" s="139"/>
      <c r="Y312" s="151"/>
      <c r="Z312" s="139"/>
      <c r="AA312" s="139"/>
      <c r="AB312" s="152"/>
      <c r="AC312" s="153"/>
      <c r="AD312" s="119"/>
      <c r="AE312" s="78"/>
      <c r="AF312" s="123">
        <f t="shared" si="39"/>
        <v>12593</v>
      </c>
    </row>
    <row r="313" spans="1:32" ht="230.25" hidden="1" outlineLevel="3" thickBot="1" x14ac:dyDescent="0.25">
      <c r="A313" s="251" t="s">
        <v>4641</v>
      </c>
      <c r="B313" s="597"/>
      <c r="C313" s="602"/>
      <c r="D313" s="625"/>
      <c r="E313" s="139" t="s">
        <v>251</v>
      </c>
      <c r="F313" s="139" t="s">
        <v>4291</v>
      </c>
      <c r="G313" s="133" t="s">
        <v>674</v>
      </c>
      <c r="H313" s="526" t="s">
        <v>1227</v>
      </c>
      <c r="I313" s="215" t="s">
        <v>768</v>
      </c>
      <c r="J313" s="257">
        <v>1</v>
      </c>
      <c r="K313" s="178" t="s">
        <v>446</v>
      </c>
      <c r="L313" s="256" t="s">
        <v>5792</v>
      </c>
      <c r="M313" s="350">
        <v>1</v>
      </c>
      <c r="N313" s="147">
        <f t="shared" si="14"/>
        <v>1</v>
      </c>
      <c r="O313" s="551" t="s">
        <v>6563</v>
      </c>
      <c r="P313" s="152" t="s">
        <v>675</v>
      </c>
      <c r="Q313" s="338">
        <v>5</v>
      </c>
      <c r="R313" s="149">
        <f t="shared" si="40"/>
        <v>5</v>
      </c>
      <c r="S313" s="150"/>
      <c r="T313" s="497"/>
      <c r="U313" s="456"/>
      <c r="V313" s="456"/>
      <c r="W313" s="139"/>
      <c r="X313" s="139"/>
      <c r="Y313" s="151"/>
      <c r="Z313" s="139"/>
      <c r="AA313" s="139"/>
      <c r="AB313" s="152"/>
      <c r="AC313" s="153"/>
      <c r="AD313" s="119"/>
      <c r="AE313" s="78"/>
      <c r="AF313" s="123">
        <f t="shared" si="39"/>
        <v>12594</v>
      </c>
    </row>
    <row r="314" spans="1:32" ht="230.25" hidden="1" outlineLevel="3" thickBot="1" x14ac:dyDescent="0.25">
      <c r="A314" s="251" t="s">
        <v>4642</v>
      </c>
      <c r="B314" s="596" t="s">
        <v>2625</v>
      </c>
      <c r="C314" s="600" t="s">
        <v>2617</v>
      </c>
      <c r="D314" s="624" t="s">
        <v>2629</v>
      </c>
      <c r="E314" s="139" t="s">
        <v>194</v>
      </c>
      <c r="F314" s="139" t="s">
        <v>4292</v>
      </c>
      <c r="G314" s="133" t="s">
        <v>674</v>
      </c>
      <c r="H314" s="526" t="s">
        <v>1227</v>
      </c>
      <c r="I314" s="215" t="s">
        <v>768</v>
      </c>
      <c r="J314" s="257">
        <v>1</v>
      </c>
      <c r="K314" s="178" t="s">
        <v>448</v>
      </c>
      <c r="L314" s="256" t="s">
        <v>5788</v>
      </c>
      <c r="M314" s="350">
        <v>1</v>
      </c>
      <c r="N314" s="147">
        <f t="shared" si="14"/>
        <v>1</v>
      </c>
      <c r="O314" s="551" t="s">
        <v>6563</v>
      </c>
      <c r="P314" s="152" t="s">
        <v>103</v>
      </c>
      <c r="Q314" s="338">
        <v>5</v>
      </c>
      <c r="R314" s="149">
        <f t="shared" si="40"/>
        <v>5</v>
      </c>
      <c r="S314" s="150"/>
      <c r="T314" s="497"/>
      <c r="U314" s="456"/>
      <c r="V314" s="456"/>
      <c r="W314" s="139"/>
      <c r="X314" s="139"/>
      <c r="Y314" s="151"/>
      <c r="Z314" s="139"/>
      <c r="AA314" s="139"/>
      <c r="AB314" s="152"/>
      <c r="AC314" s="153"/>
      <c r="AD314" s="119"/>
      <c r="AE314" s="78"/>
      <c r="AF314" s="123">
        <f t="shared" si="39"/>
        <v>12595</v>
      </c>
    </row>
    <row r="315" spans="1:32" ht="230.25" hidden="1" outlineLevel="3" thickBot="1" x14ac:dyDescent="0.25">
      <c r="A315" s="251" t="s">
        <v>4643</v>
      </c>
      <c r="B315" s="597"/>
      <c r="C315" s="602"/>
      <c r="D315" s="625"/>
      <c r="E315" s="139" t="s">
        <v>251</v>
      </c>
      <c r="F315" s="139" t="s">
        <v>4290</v>
      </c>
      <c r="G315" s="348" t="s">
        <v>1247</v>
      </c>
      <c r="H315" s="526" t="s">
        <v>1803</v>
      </c>
      <c r="I315" s="215" t="s">
        <v>1178</v>
      </c>
      <c r="J315" s="255">
        <v>3</v>
      </c>
      <c r="K315" s="178" t="s">
        <v>446</v>
      </c>
      <c r="L315" s="256" t="s">
        <v>5792</v>
      </c>
      <c r="M315" s="350">
        <v>1</v>
      </c>
      <c r="N315" s="147">
        <f t="shared" si="14"/>
        <v>3</v>
      </c>
      <c r="O315" s="551" t="s">
        <v>6563</v>
      </c>
      <c r="P315" s="152" t="s">
        <v>6348</v>
      </c>
      <c r="Q315" s="338">
        <v>3</v>
      </c>
      <c r="R315" s="149">
        <f t="shared" si="40"/>
        <v>9</v>
      </c>
      <c r="S315" s="150"/>
      <c r="T315" s="497"/>
      <c r="U315" s="456"/>
      <c r="V315" s="456"/>
      <c r="W315" s="139"/>
      <c r="X315" s="139"/>
      <c r="Y315" s="151"/>
      <c r="Z315" s="139"/>
      <c r="AA315" s="139"/>
      <c r="AB315" s="152"/>
      <c r="AC315" s="153"/>
      <c r="AD315" s="119"/>
      <c r="AE315" s="78"/>
      <c r="AF315" s="123">
        <f t="shared" si="39"/>
        <v>12596</v>
      </c>
    </row>
    <row r="316" spans="1:32" ht="230.25" hidden="1" outlineLevel="3" thickBot="1" x14ac:dyDescent="0.25">
      <c r="A316" s="251" t="s">
        <v>4644</v>
      </c>
      <c r="B316" s="596" t="s">
        <v>2626</v>
      </c>
      <c r="C316" s="600" t="s">
        <v>2618</v>
      </c>
      <c r="D316" s="624" t="s">
        <v>2630</v>
      </c>
      <c r="E316" s="139" t="s">
        <v>194</v>
      </c>
      <c r="F316" s="139" t="s">
        <v>4293</v>
      </c>
      <c r="G316" s="348" t="s">
        <v>1247</v>
      </c>
      <c r="H316" s="526" t="s">
        <v>1803</v>
      </c>
      <c r="I316" s="215" t="s">
        <v>1178</v>
      </c>
      <c r="J316" s="255">
        <v>3</v>
      </c>
      <c r="K316" s="178" t="s">
        <v>448</v>
      </c>
      <c r="L316" s="256" t="s">
        <v>5788</v>
      </c>
      <c r="M316" s="350">
        <v>1</v>
      </c>
      <c r="N316" s="147">
        <f t="shared" si="14"/>
        <v>3</v>
      </c>
      <c r="O316" s="551" t="s">
        <v>6563</v>
      </c>
      <c r="P316" s="152" t="s">
        <v>6348</v>
      </c>
      <c r="Q316" s="338">
        <v>3</v>
      </c>
      <c r="R316" s="149">
        <f t="shared" si="40"/>
        <v>9</v>
      </c>
      <c r="S316" s="150"/>
      <c r="T316" s="497"/>
      <c r="U316" s="456"/>
      <c r="V316" s="456"/>
      <c r="W316" s="139"/>
      <c r="X316" s="139"/>
      <c r="Y316" s="151"/>
      <c r="Z316" s="139"/>
      <c r="AA316" s="139"/>
      <c r="AB316" s="152"/>
      <c r="AC316" s="153"/>
      <c r="AD316" s="119"/>
      <c r="AE316" s="78"/>
      <c r="AF316" s="123">
        <f t="shared" si="39"/>
        <v>12597</v>
      </c>
    </row>
    <row r="317" spans="1:32" ht="230.25" hidden="1" outlineLevel="3" thickBot="1" x14ac:dyDescent="0.25">
      <c r="A317" s="251" t="s">
        <v>4645</v>
      </c>
      <c r="B317" s="597"/>
      <c r="C317" s="602"/>
      <c r="D317" s="625"/>
      <c r="E317" s="139" t="s">
        <v>251</v>
      </c>
      <c r="F317" s="139" t="s">
        <v>4294</v>
      </c>
      <c r="G317" s="133" t="s">
        <v>674</v>
      </c>
      <c r="H317" s="526" t="s">
        <v>1227</v>
      </c>
      <c r="I317" s="215" t="s">
        <v>768</v>
      </c>
      <c r="J317" s="257">
        <v>1</v>
      </c>
      <c r="K317" s="178" t="s">
        <v>446</v>
      </c>
      <c r="L317" s="256" t="s">
        <v>5792</v>
      </c>
      <c r="M317" s="350">
        <v>1</v>
      </c>
      <c r="N317" s="147">
        <f t="shared" si="14"/>
        <v>1</v>
      </c>
      <c r="O317" s="551" t="s">
        <v>6563</v>
      </c>
      <c r="P317" s="152" t="s">
        <v>675</v>
      </c>
      <c r="Q317" s="338">
        <v>5</v>
      </c>
      <c r="R317" s="149">
        <f t="shared" si="40"/>
        <v>5</v>
      </c>
      <c r="S317" s="150"/>
      <c r="T317" s="497"/>
      <c r="U317" s="456"/>
      <c r="V317" s="456"/>
      <c r="W317" s="139"/>
      <c r="X317" s="139"/>
      <c r="Y317" s="151"/>
      <c r="Z317" s="139"/>
      <c r="AA317" s="139"/>
      <c r="AB317" s="152"/>
      <c r="AC317" s="153"/>
      <c r="AD317" s="119"/>
      <c r="AE317" s="78"/>
      <c r="AF317" s="123">
        <f t="shared" si="39"/>
        <v>12598</v>
      </c>
    </row>
    <row r="318" spans="1:32" ht="230.25" hidden="1" outlineLevel="3" thickBot="1" x14ac:dyDescent="0.25">
      <c r="A318" s="251" t="s">
        <v>4646</v>
      </c>
      <c r="B318" s="596" t="s">
        <v>2627</v>
      </c>
      <c r="C318" s="676" t="s">
        <v>2619</v>
      </c>
      <c r="D318" s="624" t="s">
        <v>2630</v>
      </c>
      <c r="E318" s="139" t="s">
        <v>194</v>
      </c>
      <c r="F318" s="139" t="s">
        <v>4292</v>
      </c>
      <c r="G318" s="133" t="s">
        <v>674</v>
      </c>
      <c r="H318" s="526" t="s">
        <v>1227</v>
      </c>
      <c r="I318" s="215" t="s">
        <v>768</v>
      </c>
      <c r="J318" s="257">
        <v>1</v>
      </c>
      <c r="K318" s="178" t="s">
        <v>448</v>
      </c>
      <c r="L318" s="256" t="s">
        <v>5788</v>
      </c>
      <c r="M318" s="350">
        <v>1</v>
      </c>
      <c r="N318" s="147">
        <f t="shared" si="14"/>
        <v>1</v>
      </c>
      <c r="O318" s="551" t="s">
        <v>6563</v>
      </c>
      <c r="P318" s="152" t="s">
        <v>103</v>
      </c>
      <c r="Q318" s="338">
        <v>5</v>
      </c>
      <c r="R318" s="149">
        <f t="shared" si="40"/>
        <v>5</v>
      </c>
      <c r="S318" s="150"/>
      <c r="T318" s="497"/>
      <c r="U318" s="456"/>
      <c r="V318" s="456"/>
      <c r="W318" s="139"/>
      <c r="X318" s="139"/>
      <c r="Y318" s="151"/>
      <c r="Z318" s="139"/>
      <c r="AA318" s="139"/>
      <c r="AB318" s="152"/>
      <c r="AC318" s="153"/>
      <c r="AD318" s="119"/>
      <c r="AE318" s="78"/>
      <c r="AF318" s="123">
        <f t="shared" si="39"/>
        <v>12599</v>
      </c>
    </row>
    <row r="319" spans="1:32" ht="230.25" hidden="1" outlineLevel="3" thickBot="1" x14ac:dyDescent="0.25">
      <c r="A319" s="251" t="s">
        <v>4647</v>
      </c>
      <c r="B319" s="597"/>
      <c r="C319" s="677"/>
      <c r="D319" s="625"/>
      <c r="E319" s="139" t="s">
        <v>251</v>
      </c>
      <c r="F319" s="139" t="s">
        <v>4293</v>
      </c>
      <c r="G319" s="348" t="s">
        <v>1247</v>
      </c>
      <c r="H319" s="526" t="s">
        <v>1803</v>
      </c>
      <c r="I319" s="215" t="s">
        <v>1178</v>
      </c>
      <c r="J319" s="255">
        <v>3</v>
      </c>
      <c r="K319" s="178" t="s">
        <v>446</v>
      </c>
      <c r="L319" s="256" t="s">
        <v>5792</v>
      </c>
      <c r="M319" s="351">
        <v>1</v>
      </c>
      <c r="N319" s="147">
        <f t="shared" si="14"/>
        <v>3</v>
      </c>
      <c r="O319" s="551" t="s">
        <v>6563</v>
      </c>
      <c r="P319" s="152" t="s">
        <v>6348</v>
      </c>
      <c r="Q319" s="338">
        <v>3</v>
      </c>
      <c r="R319" s="149">
        <f t="shared" si="40"/>
        <v>9</v>
      </c>
      <c r="S319" s="150"/>
      <c r="T319" s="497"/>
      <c r="U319" s="456"/>
      <c r="V319" s="456"/>
      <c r="W319" s="139"/>
      <c r="X319" s="139"/>
      <c r="Y319" s="151"/>
      <c r="Z319" s="139"/>
      <c r="AA319" s="139"/>
      <c r="AB319" s="152"/>
      <c r="AC319" s="153"/>
      <c r="AD319" s="119"/>
      <c r="AE319" s="78"/>
      <c r="AF319" s="123">
        <f t="shared" si="39"/>
        <v>12600</v>
      </c>
    </row>
    <row r="320" spans="1:32" ht="230.25" hidden="1" outlineLevel="3" thickBot="1" x14ac:dyDescent="0.25">
      <c r="A320" s="251" t="s">
        <v>4648</v>
      </c>
      <c r="B320" s="596" t="s">
        <v>2637</v>
      </c>
      <c r="C320" s="600" t="s">
        <v>2632</v>
      </c>
      <c r="D320" s="624" t="s">
        <v>2636</v>
      </c>
      <c r="E320" s="209" t="s">
        <v>450</v>
      </c>
      <c r="F320" s="139" t="s">
        <v>4295</v>
      </c>
      <c r="G320" s="133" t="s">
        <v>674</v>
      </c>
      <c r="H320" s="526" t="s">
        <v>1227</v>
      </c>
      <c r="I320" s="215" t="s">
        <v>768</v>
      </c>
      <c r="J320" s="257">
        <v>1</v>
      </c>
      <c r="K320" s="178" t="s">
        <v>461</v>
      </c>
      <c r="L320" s="256" t="s">
        <v>5788</v>
      </c>
      <c r="M320" s="223">
        <v>1</v>
      </c>
      <c r="N320" s="147">
        <f t="shared" si="14"/>
        <v>1</v>
      </c>
      <c r="O320" s="551" t="s">
        <v>6563</v>
      </c>
      <c r="P320" s="152" t="s">
        <v>675</v>
      </c>
      <c r="Q320" s="338">
        <v>5</v>
      </c>
      <c r="R320" s="149">
        <f t="shared" si="40"/>
        <v>5</v>
      </c>
      <c r="S320" s="150"/>
      <c r="T320" s="497"/>
      <c r="U320" s="456"/>
      <c r="V320" s="456"/>
      <c r="W320" s="139"/>
      <c r="X320" s="139"/>
      <c r="Y320" s="151"/>
      <c r="Z320" s="139"/>
      <c r="AA320" s="139"/>
      <c r="AB320" s="152"/>
      <c r="AC320" s="153"/>
      <c r="AD320" s="119"/>
      <c r="AE320" s="78"/>
      <c r="AF320" s="123">
        <f t="shared" si="39"/>
        <v>12601</v>
      </c>
    </row>
    <row r="321" spans="1:32" ht="230.25" hidden="1" outlineLevel="3" thickBot="1" x14ac:dyDescent="0.25">
      <c r="A321" s="251" t="s">
        <v>4649</v>
      </c>
      <c r="B321" s="597"/>
      <c r="C321" s="602"/>
      <c r="D321" s="625"/>
      <c r="E321" s="209" t="s">
        <v>1339</v>
      </c>
      <c r="F321" s="209" t="s">
        <v>2644</v>
      </c>
      <c r="G321" s="348" t="s">
        <v>1247</v>
      </c>
      <c r="H321" s="526" t="s">
        <v>1803</v>
      </c>
      <c r="I321" s="215" t="s">
        <v>1178</v>
      </c>
      <c r="J321" s="255">
        <v>3</v>
      </c>
      <c r="K321" s="178" t="s">
        <v>453</v>
      </c>
      <c r="L321" s="256" t="s">
        <v>449</v>
      </c>
      <c r="M321" s="351">
        <v>1</v>
      </c>
      <c r="N321" s="147">
        <f t="shared" si="14"/>
        <v>3</v>
      </c>
      <c r="O321" s="551" t="s">
        <v>6563</v>
      </c>
      <c r="P321" s="152" t="s">
        <v>6348</v>
      </c>
      <c r="Q321" s="338">
        <v>3</v>
      </c>
      <c r="R321" s="149">
        <f t="shared" si="40"/>
        <v>9</v>
      </c>
      <c r="S321" s="150"/>
      <c r="T321" s="497"/>
      <c r="U321" s="456"/>
      <c r="V321" s="456"/>
      <c r="W321" s="139"/>
      <c r="X321" s="139"/>
      <c r="Y321" s="151"/>
      <c r="Z321" s="139"/>
      <c r="AA321" s="139"/>
      <c r="AB321" s="152"/>
      <c r="AC321" s="153"/>
      <c r="AD321" s="119"/>
      <c r="AE321" s="78"/>
      <c r="AF321" s="123">
        <f t="shared" si="39"/>
        <v>12602</v>
      </c>
    </row>
    <row r="322" spans="1:32" ht="230.25" hidden="1" outlineLevel="3" thickBot="1" x14ac:dyDescent="0.25">
      <c r="A322" s="251" t="s">
        <v>4650</v>
      </c>
      <c r="B322" s="596" t="s">
        <v>2641</v>
      </c>
      <c r="C322" s="600" t="s">
        <v>2633</v>
      </c>
      <c r="D322" s="624" t="s">
        <v>2636</v>
      </c>
      <c r="E322" s="209" t="s">
        <v>450</v>
      </c>
      <c r="F322" s="139" t="s">
        <v>4295</v>
      </c>
      <c r="G322" s="133" t="s">
        <v>674</v>
      </c>
      <c r="H322" s="526" t="s">
        <v>1227</v>
      </c>
      <c r="I322" s="215" t="s">
        <v>768</v>
      </c>
      <c r="J322" s="257">
        <v>1</v>
      </c>
      <c r="K322" s="178" t="s">
        <v>461</v>
      </c>
      <c r="L322" s="256" t="s">
        <v>5788</v>
      </c>
      <c r="M322" s="223">
        <v>1</v>
      </c>
      <c r="N322" s="147">
        <f t="shared" si="14"/>
        <v>1</v>
      </c>
      <c r="O322" s="551" t="s">
        <v>6563</v>
      </c>
      <c r="P322" s="152" t="s">
        <v>675</v>
      </c>
      <c r="Q322" s="338">
        <v>5</v>
      </c>
      <c r="R322" s="149">
        <f t="shared" si="40"/>
        <v>5</v>
      </c>
      <c r="S322" s="150"/>
      <c r="T322" s="497"/>
      <c r="U322" s="456"/>
      <c r="V322" s="456"/>
      <c r="W322" s="139"/>
      <c r="X322" s="139"/>
      <c r="Y322" s="151"/>
      <c r="Z322" s="139"/>
      <c r="AA322" s="139"/>
      <c r="AB322" s="152"/>
      <c r="AC322" s="153"/>
      <c r="AD322" s="119"/>
      <c r="AE322" s="78"/>
      <c r="AF322" s="123">
        <f t="shared" si="39"/>
        <v>12603</v>
      </c>
    </row>
    <row r="323" spans="1:32" ht="230.25" hidden="1" outlineLevel="3" thickBot="1" x14ac:dyDescent="0.25">
      <c r="A323" s="251" t="s">
        <v>4651</v>
      </c>
      <c r="B323" s="597"/>
      <c r="C323" s="602"/>
      <c r="D323" s="625"/>
      <c r="E323" s="209" t="s">
        <v>1339</v>
      </c>
      <c r="F323" s="209" t="s">
        <v>2643</v>
      </c>
      <c r="G323" s="348" t="s">
        <v>1247</v>
      </c>
      <c r="H323" s="526" t="s">
        <v>1803</v>
      </c>
      <c r="I323" s="215" t="s">
        <v>1178</v>
      </c>
      <c r="J323" s="255">
        <v>3</v>
      </c>
      <c r="K323" s="178" t="s">
        <v>453</v>
      </c>
      <c r="L323" s="256" t="s">
        <v>449</v>
      </c>
      <c r="M323" s="351">
        <v>1</v>
      </c>
      <c r="N323" s="147">
        <f t="shared" si="14"/>
        <v>3</v>
      </c>
      <c r="O323" s="551" t="s">
        <v>6563</v>
      </c>
      <c r="P323" s="152" t="s">
        <v>6348</v>
      </c>
      <c r="Q323" s="338">
        <v>3</v>
      </c>
      <c r="R323" s="149">
        <f t="shared" si="40"/>
        <v>9</v>
      </c>
      <c r="S323" s="150"/>
      <c r="T323" s="497"/>
      <c r="U323" s="456"/>
      <c r="V323" s="456"/>
      <c r="W323" s="139"/>
      <c r="X323" s="139"/>
      <c r="Y323" s="151"/>
      <c r="Z323" s="139"/>
      <c r="AA323" s="139"/>
      <c r="AB323" s="152"/>
      <c r="AC323" s="153"/>
      <c r="AD323" s="119"/>
      <c r="AE323" s="78"/>
      <c r="AF323" s="123">
        <f t="shared" si="39"/>
        <v>12604</v>
      </c>
    </row>
    <row r="324" spans="1:32" ht="230.25" hidden="1" outlineLevel="3" thickBot="1" x14ac:dyDescent="0.25">
      <c r="A324" s="251" t="s">
        <v>4652</v>
      </c>
      <c r="B324" s="596" t="s">
        <v>2638</v>
      </c>
      <c r="C324" s="600" t="s">
        <v>2634</v>
      </c>
      <c r="D324" s="624" t="s">
        <v>2636</v>
      </c>
      <c r="E324" s="209" t="s">
        <v>450</v>
      </c>
      <c r="F324" s="139" t="s">
        <v>4295</v>
      </c>
      <c r="G324" s="133" t="s">
        <v>674</v>
      </c>
      <c r="H324" s="526" t="s">
        <v>1227</v>
      </c>
      <c r="I324" s="215" t="s">
        <v>768</v>
      </c>
      <c r="J324" s="257">
        <v>1</v>
      </c>
      <c r="K324" s="178" t="s">
        <v>461</v>
      </c>
      <c r="L324" s="256" t="s">
        <v>5788</v>
      </c>
      <c r="M324" s="223">
        <v>1</v>
      </c>
      <c r="N324" s="147">
        <f t="shared" si="14"/>
        <v>1</v>
      </c>
      <c r="O324" s="551" t="s">
        <v>6563</v>
      </c>
      <c r="P324" s="152" t="s">
        <v>675</v>
      </c>
      <c r="Q324" s="338">
        <v>5</v>
      </c>
      <c r="R324" s="149">
        <f t="shared" si="40"/>
        <v>5</v>
      </c>
      <c r="S324" s="150"/>
      <c r="T324" s="497"/>
      <c r="U324" s="456"/>
      <c r="V324" s="456"/>
      <c r="W324" s="139"/>
      <c r="X324" s="139"/>
      <c r="Y324" s="151"/>
      <c r="Z324" s="139"/>
      <c r="AA324" s="139"/>
      <c r="AB324" s="152"/>
      <c r="AC324" s="153"/>
      <c r="AD324" s="119"/>
      <c r="AE324" s="78"/>
      <c r="AF324" s="123">
        <f t="shared" si="39"/>
        <v>12605</v>
      </c>
    </row>
    <row r="325" spans="1:32" ht="230.25" hidden="1" outlineLevel="3" thickBot="1" x14ac:dyDescent="0.25">
      <c r="A325" s="251" t="s">
        <v>4653</v>
      </c>
      <c r="B325" s="597"/>
      <c r="C325" s="602"/>
      <c r="D325" s="625"/>
      <c r="E325" s="209" t="s">
        <v>1339</v>
      </c>
      <c r="F325" s="209" t="s">
        <v>2640</v>
      </c>
      <c r="G325" s="348" t="s">
        <v>1247</v>
      </c>
      <c r="H325" s="526" t="s">
        <v>1803</v>
      </c>
      <c r="I325" s="215" t="s">
        <v>1178</v>
      </c>
      <c r="J325" s="255">
        <v>3</v>
      </c>
      <c r="K325" s="178" t="s">
        <v>453</v>
      </c>
      <c r="L325" s="256" t="s">
        <v>449</v>
      </c>
      <c r="M325" s="351">
        <v>1</v>
      </c>
      <c r="N325" s="147">
        <f t="shared" si="14"/>
        <v>3</v>
      </c>
      <c r="O325" s="551" t="s">
        <v>6563</v>
      </c>
      <c r="P325" s="152" t="s">
        <v>6348</v>
      </c>
      <c r="Q325" s="338">
        <v>3</v>
      </c>
      <c r="R325" s="149">
        <f t="shared" si="40"/>
        <v>9</v>
      </c>
      <c r="S325" s="150"/>
      <c r="T325" s="497"/>
      <c r="U325" s="456"/>
      <c r="V325" s="456"/>
      <c r="W325" s="139"/>
      <c r="X325" s="139"/>
      <c r="Y325" s="151"/>
      <c r="Z325" s="139"/>
      <c r="AA325" s="139"/>
      <c r="AB325" s="152"/>
      <c r="AC325" s="153"/>
      <c r="AD325" s="119"/>
      <c r="AE325" s="78"/>
      <c r="AF325" s="123">
        <f t="shared" si="39"/>
        <v>12606</v>
      </c>
    </row>
    <row r="326" spans="1:32" ht="230.25" hidden="1" outlineLevel="3" thickBot="1" x14ac:dyDescent="0.25">
      <c r="A326" s="251" t="s">
        <v>4654</v>
      </c>
      <c r="B326" s="596" t="s">
        <v>2639</v>
      </c>
      <c r="C326" s="600" t="s">
        <v>2635</v>
      </c>
      <c r="D326" s="624" t="s">
        <v>2636</v>
      </c>
      <c r="E326" s="209" t="s">
        <v>450</v>
      </c>
      <c r="F326" s="139" t="s">
        <v>4295</v>
      </c>
      <c r="G326" s="133" t="s">
        <v>674</v>
      </c>
      <c r="H326" s="526" t="s">
        <v>1227</v>
      </c>
      <c r="I326" s="215" t="s">
        <v>768</v>
      </c>
      <c r="J326" s="257">
        <v>1</v>
      </c>
      <c r="K326" s="259" t="s">
        <v>192</v>
      </c>
      <c r="L326" s="215" t="s">
        <v>203</v>
      </c>
      <c r="M326" s="223">
        <v>1</v>
      </c>
      <c r="N326" s="147">
        <f t="shared" si="14"/>
        <v>1</v>
      </c>
      <c r="O326" s="551" t="s">
        <v>6563</v>
      </c>
      <c r="P326" s="152" t="s">
        <v>675</v>
      </c>
      <c r="Q326" s="338">
        <v>5</v>
      </c>
      <c r="R326" s="149">
        <f t="shared" si="40"/>
        <v>5</v>
      </c>
      <c r="S326" s="150"/>
      <c r="T326" s="497"/>
      <c r="U326" s="456"/>
      <c r="V326" s="456"/>
      <c r="W326" s="139"/>
      <c r="X326" s="139"/>
      <c r="Y326" s="151"/>
      <c r="Z326" s="139"/>
      <c r="AA326" s="139"/>
      <c r="AB326" s="152"/>
      <c r="AC326" s="153"/>
      <c r="AD326" s="119"/>
      <c r="AE326" s="78"/>
      <c r="AF326" s="123">
        <f t="shared" si="39"/>
        <v>12607</v>
      </c>
    </row>
    <row r="327" spans="1:32" ht="230.25" hidden="1" outlineLevel="3" thickBot="1" x14ac:dyDescent="0.25">
      <c r="A327" s="251" t="s">
        <v>4655</v>
      </c>
      <c r="B327" s="597"/>
      <c r="C327" s="602"/>
      <c r="D327" s="625"/>
      <c r="E327" s="209" t="s">
        <v>1339</v>
      </c>
      <c r="F327" s="139" t="s">
        <v>2642</v>
      </c>
      <c r="G327" s="348" t="s">
        <v>1247</v>
      </c>
      <c r="H327" s="526" t="s">
        <v>1803</v>
      </c>
      <c r="I327" s="215" t="s">
        <v>1178</v>
      </c>
      <c r="J327" s="255">
        <v>3</v>
      </c>
      <c r="K327" s="134" t="s">
        <v>193</v>
      </c>
      <c r="L327" s="125" t="s">
        <v>203</v>
      </c>
      <c r="M327" s="350">
        <v>1</v>
      </c>
      <c r="N327" s="147">
        <f t="shared" si="14"/>
        <v>3</v>
      </c>
      <c r="O327" s="551" t="s">
        <v>6563</v>
      </c>
      <c r="P327" s="152" t="s">
        <v>6348</v>
      </c>
      <c r="Q327" s="338">
        <v>3</v>
      </c>
      <c r="R327" s="149">
        <f t="shared" si="40"/>
        <v>9</v>
      </c>
      <c r="S327" s="150"/>
      <c r="T327" s="497"/>
      <c r="U327" s="456"/>
      <c r="V327" s="456"/>
      <c r="W327" s="139"/>
      <c r="X327" s="139"/>
      <c r="Y327" s="151"/>
      <c r="Z327" s="139"/>
      <c r="AA327" s="139"/>
      <c r="AB327" s="152"/>
      <c r="AC327" s="153"/>
      <c r="AD327" s="119"/>
      <c r="AE327" s="78"/>
      <c r="AF327" s="123">
        <f t="shared" si="39"/>
        <v>12608</v>
      </c>
    </row>
    <row r="328" spans="1:32" ht="21" outlineLevel="2" collapsed="1" thickBot="1" x14ac:dyDescent="0.25">
      <c r="A328" s="144"/>
      <c r="B328" s="142" t="s">
        <v>758</v>
      </c>
      <c r="C328" s="271"/>
      <c r="D328" s="142"/>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c r="AA328" s="117"/>
      <c r="AB328" s="117"/>
      <c r="AC328" s="117"/>
      <c r="AD328" s="118"/>
      <c r="AE328" s="78"/>
      <c r="AF328" s="123">
        <f t="shared" si="39"/>
        <v>0</v>
      </c>
    </row>
    <row r="329" spans="1:32" ht="230.25" hidden="1" outlineLevel="3" thickBot="1" x14ac:dyDescent="0.25">
      <c r="A329" s="251" t="s">
        <v>4656</v>
      </c>
      <c r="B329" s="596" t="s">
        <v>2676</v>
      </c>
      <c r="C329" s="679" t="s">
        <v>2671</v>
      </c>
      <c r="D329" s="624" t="s">
        <v>2672</v>
      </c>
      <c r="E329" s="209" t="s">
        <v>2677</v>
      </c>
      <c r="F329" s="139" t="s">
        <v>2675</v>
      </c>
      <c r="G329" s="348" t="s">
        <v>1247</v>
      </c>
      <c r="H329" s="526" t="s">
        <v>1803</v>
      </c>
      <c r="I329" s="215" t="s">
        <v>1178</v>
      </c>
      <c r="J329" s="255">
        <v>3</v>
      </c>
      <c r="K329" s="259" t="s">
        <v>192</v>
      </c>
      <c r="L329" s="215" t="s">
        <v>203</v>
      </c>
      <c r="M329" s="223">
        <v>1</v>
      </c>
      <c r="N329" s="147">
        <f>M329*J329</f>
        <v>3</v>
      </c>
      <c r="O329" s="551" t="s">
        <v>6563</v>
      </c>
      <c r="P329" s="152" t="s">
        <v>6348</v>
      </c>
      <c r="Q329" s="338">
        <v>3</v>
      </c>
      <c r="R329" s="149">
        <f t="shared" si="40"/>
        <v>9</v>
      </c>
      <c r="S329" s="150"/>
      <c r="T329" s="497"/>
      <c r="U329" s="456"/>
      <c r="V329" s="456"/>
      <c r="W329" s="139"/>
      <c r="X329" s="139"/>
      <c r="Y329" s="151"/>
      <c r="Z329" s="139"/>
      <c r="AA329" s="139"/>
      <c r="AB329" s="152"/>
      <c r="AC329" s="153"/>
      <c r="AD329" s="119"/>
      <c r="AE329" s="78"/>
      <c r="AF329" s="123">
        <f t="shared" si="39"/>
        <v>12609</v>
      </c>
    </row>
    <row r="330" spans="1:32" ht="230.25" hidden="1" outlineLevel="3" thickBot="1" x14ac:dyDescent="0.25">
      <c r="A330" s="251" t="s">
        <v>4657</v>
      </c>
      <c r="B330" s="597"/>
      <c r="C330" s="677"/>
      <c r="D330" s="625"/>
      <c r="E330" s="209" t="s">
        <v>2678</v>
      </c>
      <c r="F330" s="139" t="s">
        <v>4295</v>
      </c>
      <c r="G330" s="133" t="s">
        <v>674</v>
      </c>
      <c r="H330" s="526" t="s">
        <v>1227</v>
      </c>
      <c r="I330" s="215" t="s">
        <v>768</v>
      </c>
      <c r="J330" s="257">
        <v>1</v>
      </c>
      <c r="K330" s="178" t="s">
        <v>453</v>
      </c>
      <c r="L330" s="256" t="s">
        <v>449</v>
      </c>
      <c r="M330" s="350">
        <v>1</v>
      </c>
      <c r="N330" s="147">
        <f t="shared" ref="N330:N393" si="41">M330*J330</f>
        <v>1</v>
      </c>
      <c r="O330" s="551" t="s">
        <v>6563</v>
      </c>
      <c r="P330" s="152" t="s">
        <v>675</v>
      </c>
      <c r="Q330" s="338">
        <v>5</v>
      </c>
      <c r="R330" s="149">
        <f t="shared" si="40"/>
        <v>5</v>
      </c>
      <c r="S330" s="150"/>
      <c r="T330" s="497"/>
      <c r="U330" s="456"/>
      <c r="V330" s="456"/>
      <c r="W330" s="139"/>
      <c r="X330" s="139"/>
      <c r="Y330" s="151"/>
      <c r="Z330" s="139"/>
      <c r="AA330" s="139"/>
      <c r="AB330" s="152"/>
      <c r="AC330" s="153"/>
      <c r="AD330" s="119"/>
      <c r="AE330" s="78"/>
      <c r="AF330" s="123">
        <f t="shared" si="39"/>
        <v>12610</v>
      </c>
    </row>
    <row r="331" spans="1:32" ht="230.25" hidden="1" outlineLevel="3" thickBot="1" x14ac:dyDescent="0.25">
      <c r="A331" s="251" t="s">
        <v>4658</v>
      </c>
      <c r="B331" s="596" t="s">
        <v>2673</v>
      </c>
      <c r="C331" s="600" t="s">
        <v>2733</v>
      </c>
      <c r="D331" s="624" t="s">
        <v>2672</v>
      </c>
      <c r="E331" s="139" t="s">
        <v>208</v>
      </c>
      <c r="F331" s="139" t="s">
        <v>4295</v>
      </c>
      <c r="G331" s="133" t="s">
        <v>674</v>
      </c>
      <c r="H331" s="526" t="s">
        <v>1227</v>
      </c>
      <c r="I331" s="215" t="s">
        <v>768</v>
      </c>
      <c r="J331" s="257">
        <v>1</v>
      </c>
      <c r="K331" s="259" t="s">
        <v>192</v>
      </c>
      <c r="L331" s="215" t="s">
        <v>203</v>
      </c>
      <c r="M331" s="223">
        <v>1</v>
      </c>
      <c r="N331" s="147">
        <f t="shared" si="41"/>
        <v>1</v>
      </c>
      <c r="O331" s="551" t="s">
        <v>6563</v>
      </c>
      <c r="P331" s="152" t="s">
        <v>675</v>
      </c>
      <c r="Q331" s="338">
        <v>5</v>
      </c>
      <c r="R331" s="149">
        <f t="shared" si="40"/>
        <v>5</v>
      </c>
      <c r="S331" s="150"/>
      <c r="T331" s="497"/>
      <c r="U331" s="456"/>
      <c r="V331" s="456"/>
      <c r="W331" s="139"/>
      <c r="X331" s="139"/>
      <c r="Y331" s="151"/>
      <c r="Z331" s="139"/>
      <c r="AA331" s="139"/>
      <c r="AB331" s="152"/>
      <c r="AC331" s="153"/>
      <c r="AD331" s="119"/>
      <c r="AE331" s="78"/>
      <c r="AF331" s="123">
        <f t="shared" ref="AF331:AF394" si="42">VALUE(RIGHT((IF(A331="",0,A331)),5))</f>
        <v>12611</v>
      </c>
    </row>
    <row r="332" spans="1:32" ht="230.25" hidden="1" outlineLevel="3" thickBot="1" x14ac:dyDescent="0.25">
      <c r="A332" s="251" t="s">
        <v>4659</v>
      </c>
      <c r="B332" s="597"/>
      <c r="C332" s="602"/>
      <c r="D332" s="625"/>
      <c r="E332" s="139" t="s">
        <v>255</v>
      </c>
      <c r="F332" s="139" t="s">
        <v>5961</v>
      </c>
      <c r="G332" s="348" t="s">
        <v>1247</v>
      </c>
      <c r="H332" s="526" t="s">
        <v>1803</v>
      </c>
      <c r="I332" s="215" t="s">
        <v>1178</v>
      </c>
      <c r="J332" s="255">
        <v>3</v>
      </c>
      <c r="K332" s="178" t="s">
        <v>453</v>
      </c>
      <c r="L332" s="256" t="s">
        <v>449</v>
      </c>
      <c r="M332" s="350">
        <v>1</v>
      </c>
      <c r="N332" s="147">
        <f t="shared" si="41"/>
        <v>3</v>
      </c>
      <c r="O332" s="551" t="s">
        <v>6563</v>
      </c>
      <c r="P332" s="152" t="s">
        <v>6348</v>
      </c>
      <c r="Q332" s="338">
        <v>3</v>
      </c>
      <c r="R332" s="149">
        <f t="shared" si="40"/>
        <v>9</v>
      </c>
      <c r="S332" s="150"/>
      <c r="T332" s="497"/>
      <c r="U332" s="456"/>
      <c r="V332" s="456"/>
      <c r="W332" s="139"/>
      <c r="X332" s="139"/>
      <c r="Y332" s="151"/>
      <c r="Z332" s="139"/>
      <c r="AA332" s="139"/>
      <c r="AB332" s="152"/>
      <c r="AC332" s="153"/>
      <c r="AD332" s="119"/>
      <c r="AE332" s="78"/>
      <c r="AF332" s="123">
        <f t="shared" si="42"/>
        <v>12612</v>
      </c>
    </row>
    <row r="333" spans="1:32" ht="230.25" hidden="1" outlineLevel="3" thickBot="1" x14ac:dyDescent="0.25">
      <c r="A333" s="251" t="s">
        <v>4660</v>
      </c>
      <c r="B333" s="596" t="s">
        <v>2674</v>
      </c>
      <c r="C333" s="600" t="s">
        <v>2645</v>
      </c>
      <c r="D333" s="638" t="s">
        <v>1270</v>
      </c>
      <c r="E333" s="139" t="s">
        <v>262</v>
      </c>
      <c r="F333" s="139" t="s">
        <v>2675</v>
      </c>
      <c r="G333" s="348" t="s">
        <v>1247</v>
      </c>
      <c r="H333" s="526" t="s">
        <v>1803</v>
      </c>
      <c r="I333" s="215" t="s">
        <v>1178</v>
      </c>
      <c r="J333" s="255">
        <v>3</v>
      </c>
      <c r="K333" s="178" t="s">
        <v>230</v>
      </c>
      <c r="L333" s="256" t="s">
        <v>249</v>
      </c>
      <c r="M333" s="350">
        <v>1</v>
      </c>
      <c r="N333" s="147">
        <f t="shared" si="41"/>
        <v>3</v>
      </c>
      <c r="O333" s="551" t="s">
        <v>6563</v>
      </c>
      <c r="P333" s="152" t="s">
        <v>6348</v>
      </c>
      <c r="Q333" s="338">
        <v>3</v>
      </c>
      <c r="R333" s="149">
        <f t="shared" si="40"/>
        <v>9</v>
      </c>
      <c r="S333" s="150"/>
      <c r="T333" s="497"/>
      <c r="U333" s="456"/>
      <c r="V333" s="456"/>
      <c r="W333" s="139"/>
      <c r="X333" s="139"/>
      <c r="Y333" s="151"/>
      <c r="Z333" s="139"/>
      <c r="AA333" s="139"/>
      <c r="AB333" s="152"/>
      <c r="AC333" s="153"/>
      <c r="AD333" s="119"/>
      <c r="AE333" s="78"/>
      <c r="AF333" s="123">
        <f t="shared" si="42"/>
        <v>12613</v>
      </c>
    </row>
    <row r="334" spans="1:32" ht="230.25" hidden="1" outlineLevel="3" thickBot="1" x14ac:dyDescent="0.25">
      <c r="A334" s="251" t="s">
        <v>4661</v>
      </c>
      <c r="B334" s="597"/>
      <c r="C334" s="602"/>
      <c r="D334" s="625"/>
      <c r="E334" s="139" t="s">
        <v>261</v>
      </c>
      <c r="F334" s="139" t="s">
        <v>4295</v>
      </c>
      <c r="G334" s="133" t="s">
        <v>674</v>
      </c>
      <c r="H334" s="526" t="s">
        <v>1227</v>
      </c>
      <c r="I334" s="215" t="s">
        <v>768</v>
      </c>
      <c r="J334" s="257">
        <v>1</v>
      </c>
      <c r="K334" s="178" t="s">
        <v>222</v>
      </c>
      <c r="L334" s="256" t="s">
        <v>203</v>
      </c>
      <c r="M334" s="350">
        <v>1</v>
      </c>
      <c r="N334" s="147">
        <f t="shared" si="41"/>
        <v>1</v>
      </c>
      <c r="O334" s="551" t="s">
        <v>6563</v>
      </c>
      <c r="P334" s="152" t="s">
        <v>675</v>
      </c>
      <c r="Q334" s="338">
        <v>5</v>
      </c>
      <c r="R334" s="149">
        <f t="shared" si="40"/>
        <v>5</v>
      </c>
      <c r="S334" s="150"/>
      <c r="T334" s="497"/>
      <c r="U334" s="456"/>
      <c r="V334" s="456"/>
      <c r="W334" s="139"/>
      <c r="X334" s="139"/>
      <c r="Y334" s="151"/>
      <c r="Z334" s="139"/>
      <c r="AA334" s="139"/>
      <c r="AB334" s="152"/>
      <c r="AC334" s="153"/>
      <c r="AD334" s="119"/>
      <c r="AE334" s="78"/>
      <c r="AF334" s="123">
        <f t="shared" si="42"/>
        <v>12614</v>
      </c>
    </row>
    <row r="335" spans="1:32" ht="230.25" hidden="1" outlineLevel="3" thickBot="1" x14ac:dyDescent="0.25">
      <c r="A335" s="251" t="s">
        <v>4662</v>
      </c>
      <c r="B335" s="596" t="s">
        <v>4296</v>
      </c>
      <c r="C335" s="600" t="s">
        <v>2646</v>
      </c>
      <c r="D335" s="624" t="s">
        <v>2763</v>
      </c>
      <c r="E335" s="139" t="s">
        <v>194</v>
      </c>
      <c r="F335" s="139" t="s">
        <v>4295</v>
      </c>
      <c r="G335" s="133" t="s">
        <v>674</v>
      </c>
      <c r="H335" s="526" t="s">
        <v>1227</v>
      </c>
      <c r="I335" s="215" t="s">
        <v>768</v>
      </c>
      <c r="J335" s="257">
        <v>1</v>
      </c>
      <c r="K335" s="178" t="s">
        <v>448</v>
      </c>
      <c r="L335" s="256" t="s">
        <v>5788</v>
      </c>
      <c r="M335" s="350">
        <v>1</v>
      </c>
      <c r="N335" s="147">
        <f t="shared" si="41"/>
        <v>1</v>
      </c>
      <c r="O335" s="551" t="s">
        <v>6563</v>
      </c>
      <c r="P335" s="152" t="s">
        <v>103</v>
      </c>
      <c r="Q335" s="338">
        <v>5</v>
      </c>
      <c r="R335" s="149">
        <f t="shared" si="40"/>
        <v>5</v>
      </c>
      <c r="S335" s="150"/>
      <c r="T335" s="497"/>
      <c r="U335" s="456"/>
      <c r="V335" s="456"/>
      <c r="W335" s="139"/>
      <c r="X335" s="139"/>
      <c r="Y335" s="151"/>
      <c r="Z335" s="139"/>
      <c r="AA335" s="139"/>
      <c r="AB335" s="152"/>
      <c r="AC335" s="153"/>
      <c r="AD335" s="119"/>
      <c r="AE335" s="78"/>
      <c r="AF335" s="123">
        <f t="shared" si="42"/>
        <v>12615</v>
      </c>
    </row>
    <row r="336" spans="1:32" ht="230.25" hidden="1" outlineLevel="3" thickBot="1" x14ac:dyDescent="0.25">
      <c r="A336" s="251" t="s">
        <v>4663</v>
      </c>
      <c r="B336" s="597"/>
      <c r="C336" s="602"/>
      <c r="D336" s="625"/>
      <c r="E336" s="139" t="s">
        <v>251</v>
      </c>
      <c r="F336" s="139" t="s">
        <v>1877</v>
      </c>
      <c r="G336" s="133" t="s">
        <v>674</v>
      </c>
      <c r="H336" s="526" t="s">
        <v>1227</v>
      </c>
      <c r="I336" s="215" t="s">
        <v>768</v>
      </c>
      <c r="J336" s="257">
        <v>1</v>
      </c>
      <c r="K336" s="178" t="s">
        <v>446</v>
      </c>
      <c r="L336" s="256" t="s">
        <v>5792</v>
      </c>
      <c r="M336" s="351">
        <v>1</v>
      </c>
      <c r="N336" s="147">
        <f t="shared" si="41"/>
        <v>1</v>
      </c>
      <c r="O336" s="551" t="s">
        <v>6563</v>
      </c>
      <c r="P336" s="152" t="s">
        <v>675</v>
      </c>
      <c r="Q336" s="338">
        <v>5</v>
      </c>
      <c r="R336" s="149">
        <f t="shared" si="40"/>
        <v>5</v>
      </c>
      <c r="S336" s="150"/>
      <c r="T336" s="497"/>
      <c r="U336" s="456"/>
      <c r="V336" s="456"/>
      <c r="W336" s="139"/>
      <c r="X336" s="139"/>
      <c r="Y336" s="151"/>
      <c r="Z336" s="139"/>
      <c r="AA336" s="139"/>
      <c r="AB336" s="152"/>
      <c r="AC336" s="153"/>
      <c r="AD336" s="119"/>
      <c r="AE336" s="78"/>
      <c r="AF336" s="123">
        <f t="shared" si="42"/>
        <v>12616</v>
      </c>
    </row>
    <row r="337" spans="1:32" ht="230.25" hidden="1" outlineLevel="3" thickBot="1" x14ac:dyDescent="0.25">
      <c r="A337" s="251" t="s">
        <v>4664</v>
      </c>
      <c r="B337" s="596" t="s">
        <v>4297</v>
      </c>
      <c r="C337" s="600" t="s">
        <v>2647</v>
      </c>
      <c r="D337" s="624" t="s">
        <v>2763</v>
      </c>
      <c r="E337" s="139" t="s">
        <v>208</v>
      </c>
      <c r="F337" s="139" t="s">
        <v>4295</v>
      </c>
      <c r="G337" s="133" t="s">
        <v>674</v>
      </c>
      <c r="H337" s="526" t="s">
        <v>1227</v>
      </c>
      <c r="I337" s="215" t="s">
        <v>768</v>
      </c>
      <c r="J337" s="257">
        <v>1</v>
      </c>
      <c r="K337" s="259" t="s">
        <v>192</v>
      </c>
      <c r="L337" s="215" t="s">
        <v>203</v>
      </c>
      <c r="M337" s="223">
        <v>1</v>
      </c>
      <c r="N337" s="147">
        <f t="shared" si="41"/>
        <v>1</v>
      </c>
      <c r="O337" s="551" t="s">
        <v>6563</v>
      </c>
      <c r="P337" s="152" t="s">
        <v>675</v>
      </c>
      <c r="Q337" s="338">
        <v>5</v>
      </c>
      <c r="R337" s="149">
        <f t="shared" si="40"/>
        <v>5</v>
      </c>
      <c r="S337" s="150"/>
      <c r="T337" s="497"/>
      <c r="U337" s="456"/>
      <c r="V337" s="456"/>
      <c r="W337" s="139"/>
      <c r="X337" s="139"/>
      <c r="Y337" s="151"/>
      <c r="Z337" s="139"/>
      <c r="AA337" s="139"/>
      <c r="AB337" s="152"/>
      <c r="AC337" s="153"/>
      <c r="AD337" s="119"/>
      <c r="AE337" s="78"/>
      <c r="AF337" s="123">
        <f t="shared" si="42"/>
        <v>12617</v>
      </c>
    </row>
    <row r="338" spans="1:32" ht="230.25" hidden="1" outlineLevel="3" thickBot="1" x14ac:dyDescent="0.25">
      <c r="A338" s="251" t="s">
        <v>4665</v>
      </c>
      <c r="B338" s="597"/>
      <c r="C338" s="602"/>
      <c r="D338" s="625"/>
      <c r="E338" s="139" t="s">
        <v>255</v>
      </c>
      <c r="F338" s="139" t="s">
        <v>5961</v>
      </c>
      <c r="G338" s="348" t="s">
        <v>1247</v>
      </c>
      <c r="H338" s="526" t="s">
        <v>1803</v>
      </c>
      <c r="I338" s="215" t="s">
        <v>1178</v>
      </c>
      <c r="J338" s="255">
        <v>3</v>
      </c>
      <c r="K338" s="178" t="s">
        <v>453</v>
      </c>
      <c r="L338" s="256" t="s">
        <v>449</v>
      </c>
      <c r="M338" s="350">
        <v>1</v>
      </c>
      <c r="N338" s="147">
        <f t="shared" si="41"/>
        <v>3</v>
      </c>
      <c r="O338" s="551" t="s">
        <v>6563</v>
      </c>
      <c r="P338" s="152" t="s">
        <v>6348</v>
      </c>
      <c r="Q338" s="338">
        <v>3</v>
      </c>
      <c r="R338" s="149">
        <f t="shared" si="40"/>
        <v>9</v>
      </c>
      <c r="S338" s="150"/>
      <c r="T338" s="497"/>
      <c r="U338" s="456"/>
      <c r="V338" s="456"/>
      <c r="W338" s="139"/>
      <c r="X338" s="139"/>
      <c r="Y338" s="151"/>
      <c r="Z338" s="139"/>
      <c r="AA338" s="139"/>
      <c r="AB338" s="152"/>
      <c r="AC338" s="153"/>
      <c r="AD338" s="119"/>
      <c r="AE338" s="78"/>
      <c r="AF338" s="123">
        <f t="shared" si="42"/>
        <v>12618</v>
      </c>
    </row>
    <row r="339" spans="1:32" ht="230.25" hidden="1" outlineLevel="3" thickBot="1" x14ac:dyDescent="0.25">
      <c r="A339" s="251" t="s">
        <v>4666</v>
      </c>
      <c r="B339" s="596" t="s">
        <v>2712</v>
      </c>
      <c r="C339" s="600" t="s">
        <v>2648</v>
      </c>
      <c r="D339" s="624" t="s">
        <v>2679</v>
      </c>
      <c r="E339" s="139" t="s">
        <v>194</v>
      </c>
      <c r="F339" s="139" t="s">
        <v>4298</v>
      </c>
      <c r="G339" s="348" t="s">
        <v>1247</v>
      </c>
      <c r="H339" s="526" t="s">
        <v>1803</v>
      </c>
      <c r="I339" s="215" t="s">
        <v>1178</v>
      </c>
      <c r="J339" s="255">
        <v>3</v>
      </c>
      <c r="K339" s="178" t="s">
        <v>448</v>
      </c>
      <c r="L339" s="256" t="s">
        <v>5788</v>
      </c>
      <c r="M339" s="350">
        <v>1</v>
      </c>
      <c r="N339" s="147">
        <f t="shared" si="41"/>
        <v>3</v>
      </c>
      <c r="O339" s="551" t="s">
        <v>6563</v>
      </c>
      <c r="P339" s="152" t="s">
        <v>6348</v>
      </c>
      <c r="Q339" s="338">
        <v>3</v>
      </c>
      <c r="R339" s="149">
        <f t="shared" si="40"/>
        <v>9</v>
      </c>
      <c r="S339" s="150"/>
      <c r="T339" s="497"/>
      <c r="U339" s="456"/>
      <c r="V339" s="456"/>
      <c r="W339" s="139"/>
      <c r="X339" s="139"/>
      <c r="Y339" s="151"/>
      <c r="Z339" s="139"/>
      <c r="AA339" s="139"/>
      <c r="AB339" s="152"/>
      <c r="AC339" s="153"/>
      <c r="AD339" s="119"/>
      <c r="AE339" s="78"/>
      <c r="AF339" s="123">
        <f t="shared" si="42"/>
        <v>12619</v>
      </c>
    </row>
    <row r="340" spans="1:32" ht="230.25" hidden="1" outlineLevel="3" thickBot="1" x14ac:dyDescent="0.25">
      <c r="A340" s="251" t="s">
        <v>4667</v>
      </c>
      <c r="B340" s="597"/>
      <c r="C340" s="602"/>
      <c r="D340" s="625"/>
      <c r="E340" s="139" t="s">
        <v>251</v>
      </c>
      <c r="F340" s="139" t="s">
        <v>2713</v>
      </c>
      <c r="G340" s="133" t="s">
        <v>674</v>
      </c>
      <c r="H340" s="526" t="s">
        <v>1227</v>
      </c>
      <c r="I340" s="215" t="s">
        <v>768</v>
      </c>
      <c r="J340" s="257">
        <v>1</v>
      </c>
      <c r="K340" s="178" t="s">
        <v>446</v>
      </c>
      <c r="L340" s="256" t="s">
        <v>5792</v>
      </c>
      <c r="M340" s="350">
        <v>1</v>
      </c>
      <c r="N340" s="147">
        <f t="shared" si="41"/>
        <v>1</v>
      </c>
      <c r="O340" s="551" t="s">
        <v>6563</v>
      </c>
      <c r="P340" s="152" t="s">
        <v>675</v>
      </c>
      <c r="Q340" s="338">
        <v>5</v>
      </c>
      <c r="R340" s="149">
        <f t="shared" si="40"/>
        <v>5</v>
      </c>
      <c r="S340" s="150"/>
      <c r="T340" s="497"/>
      <c r="U340" s="456"/>
      <c r="V340" s="456"/>
      <c r="W340" s="139"/>
      <c r="X340" s="139"/>
      <c r="Y340" s="151"/>
      <c r="Z340" s="139"/>
      <c r="AA340" s="139"/>
      <c r="AB340" s="152"/>
      <c r="AC340" s="153"/>
      <c r="AD340" s="119"/>
      <c r="AE340" s="78"/>
      <c r="AF340" s="123">
        <f t="shared" si="42"/>
        <v>12620</v>
      </c>
    </row>
    <row r="341" spans="1:32" ht="230.25" hidden="1" outlineLevel="3" thickBot="1" x14ac:dyDescent="0.25">
      <c r="A341" s="251" t="s">
        <v>4668</v>
      </c>
      <c r="B341" s="675" t="s">
        <v>2722</v>
      </c>
      <c r="C341" s="600" t="s">
        <v>2649</v>
      </c>
      <c r="D341" s="624" t="s">
        <v>2680</v>
      </c>
      <c r="E341" s="139" t="s">
        <v>196</v>
      </c>
      <c r="F341" s="139" t="s">
        <v>4299</v>
      </c>
      <c r="G341" s="348" t="s">
        <v>1247</v>
      </c>
      <c r="H341" s="526" t="s">
        <v>1803</v>
      </c>
      <c r="I341" s="215" t="s">
        <v>1178</v>
      </c>
      <c r="J341" s="255">
        <v>3</v>
      </c>
      <c r="K341" s="134" t="s">
        <v>193</v>
      </c>
      <c r="L341" s="125" t="s">
        <v>203</v>
      </c>
      <c r="M341" s="350">
        <v>1</v>
      </c>
      <c r="N341" s="147">
        <f t="shared" si="41"/>
        <v>3</v>
      </c>
      <c r="O341" s="551" t="s">
        <v>6563</v>
      </c>
      <c r="P341" s="152" t="s">
        <v>6348</v>
      </c>
      <c r="Q341" s="338">
        <v>3</v>
      </c>
      <c r="R341" s="149">
        <f t="shared" si="40"/>
        <v>9</v>
      </c>
      <c r="S341" s="150"/>
      <c r="T341" s="497"/>
      <c r="U341" s="456"/>
      <c r="V341" s="456"/>
      <c r="W341" s="139"/>
      <c r="X341" s="139"/>
      <c r="Y341" s="151"/>
      <c r="Z341" s="139"/>
      <c r="AA341" s="139"/>
      <c r="AB341" s="152"/>
      <c r="AC341" s="153"/>
      <c r="AD341" s="119"/>
      <c r="AE341" s="78"/>
      <c r="AF341" s="123">
        <f t="shared" si="42"/>
        <v>12621</v>
      </c>
    </row>
    <row r="342" spans="1:32" ht="230.25" hidden="1" outlineLevel="3" thickBot="1" x14ac:dyDescent="0.25">
      <c r="A342" s="251" t="s">
        <v>4669</v>
      </c>
      <c r="B342" s="678"/>
      <c r="C342" s="602"/>
      <c r="D342" s="625"/>
      <c r="E342" s="139" t="s">
        <v>243</v>
      </c>
      <c r="F342" s="139" t="s">
        <v>2718</v>
      </c>
      <c r="G342" s="133" t="s">
        <v>674</v>
      </c>
      <c r="H342" s="526" t="s">
        <v>1227</v>
      </c>
      <c r="I342" s="215" t="s">
        <v>768</v>
      </c>
      <c r="J342" s="257">
        <v>1</v>
      </c>
      <c r="K342" s="134" t="s">
        <v>193</v>
      </c>
      <c r="L342" s="125" t="s">
        <v>203</v>
      </c>
      <c r="M342" s="350">
        <v>1</v>
      </c>
      <c r="N342" s="147">
        <f t="shared" si="41"/>
        <v>1</v>
      </c>
      <c r="O342" s="551" t="s">
        <v>6563</v>
      </c>
      <c r="P342" s="152" t="s">
        <v>675</v>
      </c>
      <c r="Q342" s="338">
        <v>5</v>
      </c>
      <c r="R342" s="149">
        <f t="shared" si="40"/>
        <v>5</v>
      </c>
      <c r="S342" s="150"/>
      <c r="T342" s="497"/>
      <c r="U342" s="456"/>
      <c r="V342" s="456"/>
      <c r="W342" s="139"/>
      <c r="X342" s="139"/>
      <c r="Y342" s="151"/>
      <c r="Z342" s="139"/>
      <c r="AA342" s="139"/>
      <c r="AB342" s="152"/>
      <c r="AC342" s="153"/>
      <c r="AD342" s="119"/>
      <c r="AE342" s="78"/>
      <c r="AF342" s="123">
        <f t="shared" si="42"/>
        <v>12622</v>
      </c>
    </row>
    <row r="343" spans="1:32" ht="230.25" hidden="1" outlineLevel="3" thickBot="1" x14ac:dyDescent="0.25">
      <c r="A343" s="251" t="s">
        <v>4670</v>
      </c>
      <c r="B343" s="399" t="s">
        <v>2714</v>
      </c>
      <c r="C343" s="326" t="s">
        <v>2650</v>
      </c>
      <c r="D343" s="212" t="s">
        <v>2715</v>
      </c>
      <c r="E343" s="139" t="s">
        <v>2442</v>
      </c>
      <c r="F343" s="139" t="s">
        <v>4300</v>
      </c>
      <c r="G343" s="348" t="s">
        <v>1247</v>
      </c>
      <c r="H343" s="526" t="s">
        <v>1803</v>
      </c>
      <c r="I343" s="215" t="s">
        <v>1178</v>
      </c>
      <c r="J343" s="255">
        <v>3</v>
      </c>
      <c r="K343" s="178" t="s">
        <v>448</v>
      </c>
      <c r="L343" s="256" t="s">
        <v>5788</v>
      </c>
      <c r="M343" s="350">
        <v>1</v>
      </c>
      <c r="N343" s="147">
        <f t="shared" si="41"/>
        <v>3</v>
      </c>
      <c r="O343" s="551" t="s">
        <v>6563</v>
      </c>
      <c r="P343" s="152" t="s">
        <v>6348</v>
      </c>
      <c r="Q343" s="338">
        <v>3</v>
      </c>
      <c r="R343" s="149">
        <f t="shared" si="40"/>
        <v>9</v>
      </c>
      <c r="S343" s="150"/>
      <c r="T343" s="497"/>
      <c r="U343" s="456"/>
      <c r="V343" s="456"/>
      <c r="W343" s="139"/>
      <c r="X343" s="139"/>
      <c r="Y343" s="151"/>
      <c r="Z343" s="139"/>
      <c r="AA343" s="139"/>
      <c r="AB343" s="152"/>
      <c r="AC343" s="153"/>
      <c r="AD343" s="119"/>
      <c r="AE343" s="78"/>
      <c r="AF343" s="123">
        <f t="shared" si="42"/>
        <v>12623</v>
      </c>
    </row>
    <row r="344" spans="1:32" ht="230.25" hidden="1" outlineLevel="3" thickBot="1" x14ac:dyDescent="0.25">
      <c r="A344" s="251" t="s">
        <v>4671</v>
      </c>
      <c r="B344" s="596" t="s">
        <v>2716</v>
      </c>
      <c r="C344" s="676" t="s">
        <v>2651</v>
      </c>
      <c r="D344" s="624" t="s">
        <v>2717</v>
      </c>
      <c r="E344" s="139" t="s">
        <v>194</v>
      </c>
      <c r="F344" s="139" t="s">
        <v>2719</v>
      </c>
      <c r="G344" s="133" t="s">
        <v>674</v>
      </c>
      <c r="H344" s="526" t="s">
        <v>1227</v>
      </c>
      <c r="I344" s="215" t="s">
        <v>768</v>
      </c>
      <c r="J344" s="257">
        <v>1</v>
      </c>
      <c r="K344" s="178" t="s">
        <v>448</v>
      </c>
      <c r="L344" s="256" t="s">
        <v>5788</v>
      </c>
      <c r="M344" s="350">
        <v>1</v>
      </c>
      <c r="N344" s="147">
        <f t="shared" si="41"/>
        <v>1</v>
      </c>
      <c r="O344" s="551" t="s">
        <v>6563</v>
      </c>
      <c r="P344" s="152" t="s">
        <v>103</v>
      </c>
      <c r="Q344" s="338">
        <v>5</v>
      </c>
      <c r="R344" s="149">
        <f t="shared" si="40"/>
        <v>5</v>
      </c>
      <c r="S344" s="150"/>
      <c r="T344" s="497"/>
      <c r="U344" s="456"/>
      <c r="V344" s="456"/>
      <c r="W344" s="139"/>
      <c r="X344" s="139"/>
      <c r="Y344" s="151"/>
      <c r="Z344" s="139"/>
      <c r="AA344" s="139"/>
      <c r="AB344" s="152"/>
      <c r="AC344" s="153"/>
      <c r="AD344" s="119"/>
      <c r="AE344" s="78"/>
      <c r="AF344" s="123">
        <f t="shared" si="42"/>
        <v>12624</v>
      </c>
    </row>
    <row r="345" spans="1:32" ht="230.25" hidden="1" outlineLevel="3" thickBot="1" x14ac:dyDescent="0.25">
      <c r="A345" s="251" t="s">
        <v>4672</v>
      </c>
      <c r="B345" s="597"/>
      <c r="C345" s="677"/>
      <c r="D345" s="625"/>
      <c r="E345" s="139" t="s">
        <v>251</v>
      </c>
      <c r="F345" s="139" t="s">
        <v>4301</v>
      </c>
      <c r="G345" s="133" t="s">
        <v>674</v>
      </c>
      <c r="H345" s="526" t="s">
        <v>1227</v>
      </c>
      <c r="I345" s="215" t="s">
        <v>768</v>
      </c>
      <c r="J345" s="257">
        <v>1</v>
      </c>
      <c r="K345" s="178" t="s">
        <v>446</v>
      </c>
      <c r="L345" s="256" t="s">
        <v>5792</v>
      </c>
      <c r="M345" s="350">
        <v>1</v>
      </c>
      <c r="N345" s="147">
        <f t="shared" si="41"/>
        <v>1</v>
      </c>
      <c r="O345" s="551" t="s">
        <v>6563</v>
      </c>
      <c r="P345" s="152" t="s">
        <v>675</v>
      </c>
      <c r="Q345" s="338">
        <v>5</v>
      </c>
      <c r="R345" s="149">
        <f t="shared" si="40"/>
        <v>5</v>
      </c>
      <c r="S345" s="150"/>
      <c r="T345" s="497"/>
      <c r="U345" s="456"/>
      <c r="V345" s="456"/>
      <c r="W345" s="139"/>
      <c r="X345" s="139"/>
      <c r="Y345" s="151"/>
      <c r="Z345" s="139"/>
      <c r="AA345" s="139"/>
      <c r="AB345" s="152"/>
      <c r="AC345" s="153"/>
      <c r="AD345" s="119"/>
      <c r="AE345" s="78"/>
      <c r="AF345" s="123">
        <f t="shared" si="42"/>
        <v>12625</v>
      </c>
    </row>
    <row r="346" spans="1:32" ht="230.25" hidden="1" outlineLevel="3" thickBot="1" x14ac:dyDescent="0.25">
      <c r="A346" s="251" t="s">
        <v>4673</v>
      </c>
      <c r="B346" s="596" t="s">
        <v>2720</v>
      </c>
      <c r="C346" s="600" t="s">
        <v>2652</v>
      </c>
      <c r="D346" s="624" t="s">
        <v>2687</v>
      </c>
      <c r="E346" s="139" t="s">
        <v>194</v>
      </c>
      <c r="F346" s="139" t="s">
        <v>2721</v>
      </c>
      <c r="G346" s="133" t="s">
        <v>674</v>
      </c>
      <c r="H346" s="526" t="s">
        <v>1227</v>
      </c>
      <c r="I346" s="215" t="s">
        <v>768</v>
      </c>
      <c r="J346" s="257">
        <v>2</v>
      </c>
      <c r="K346" s="178" t="s">
        <v>448</v>
      </c>
      <c r="L346" s="256" t="s">
        <v>5788</v>
      </c>
      <c r="M346" s="350">
        <v>1</v>
      </c>
      <c r="N346" s="147">
        <f t="shared" si="41"/>
        <v>2</v>
      </c>
      <c r="O346" s="551" t="s">
        <v>6563</v>
      </c>
      <c r="P346" s="152" t="s">
        <v>103</v>
      </c>
      <c r="Q346" s="338">
        <v>5</v>
      </c>
      <c r="R346" s="149">
        <f t="shared" si="40"/>
        <v>10</v>
      </c>
      <c r="S346" s="150"/>
      <c r="T346" s="497"/>
      <c r="U346" s="456"/>
      <c r="V346" s="456"/>
      <c r="W346" s="139"/>
      <c r="X346" s="139"/>
      <c r="Y346" s="151"/>
      <c r="Z346" s="139"/>
      <c r="AA346" s="139"/>
      <c r="AB346" s="152"/>
      <c r="AC346" s="153"/>
      <c r="AD346" s="119"/>
      <c r="AE346" s="78"/>
      <c r="AF346" s="123">
        <f t="shared" si="42"/>
        <v>12626</v>
      </c>
    </row>
    <row r="347" spans="1:32" ht="230.25" hidden="1" outlineLevel="3" thickBot="1" x14ac:dyDescent="0.25">
      <c r="A347" s="251" t="s">
        <v>4674</v>
      </c>
      <c r="B347" s="597"/>
      <c r="C347" s="602"/>
      <c r="D347" s="625"/>
      <c r="E347" s="139" t="s">
        <v>251</v>
      </c>
      <c r="F347" s="209" t="s">
        <v>4302</v>
      </c>
      <c r="G347" s="133" t="s">
        <v>674</v>
      </c>
      <c r="H347" s="526" t="s">
        <v>1227</v>
      </c>
      <c r="I347" s="215" t="s">
        <v>768</v>
      </c>
      <c r="J347" s="257">
        <v>1</v>
      </c>
      <c r="K347" s="178" t="s">
        <v>446</v>
      </c>
      <c r="L347" s="256" t="s">
        <v>5792</v>
      </c>
      <c r="M347" s="350">
        <v>1</v>
      </c>
      <c r="N347" s="147">
        <f t="shared" si="41"/>
        <v>1</v>
      </c>
      <c r="O347" s="551" t="s">
        <v>6563</v>
      </c>
      <c r="P347" s="152" t="s">
        <v>675</v>
      </c>
      <c r="Q347" s="338">
        <v>5</v>
      </c>
      <c r="R347" s="149">
        <f t="shared" si="40"/>
        <v>5</v>
      </c>
      <c r="S347" s="150"/>
      <c r="T347" s="497"/>
      <c r="U347" s="456"/>
      <c r="V347" s="456"/>
      <c r="W347" s="139"/>
      <c r="X347" s="139"/>
      <c r="Y347" s="151"/>
      <c r="Z347" s="139"/>
      <c r="AA347" s="139"/>
      <c r="AB347" s="152"/>
      <c r="AC347" s="153"/>
      <c r="AD347" s="119"/>
      <c r="AE347" s="78"/>
      <c r="AF347" s="123">
        <f t="shared" si="42"/>
        <v>12627</v>
      </c>
    </row>
    <row r="348" spans="1:32" ht="230.25" hidden="1" outlineLevel="3" thickBot="1" x14ac:dyDescent="0.25">
      <c r="A348" s="251" t="s">
        <v>516</v>
      </c>
      <c r="B348" s="675" t="s">
        <v>2722</v>
      </c>
      <c r="C348" s="601" t="s">
        <v>2103</v>
      </c>
      <c r="D348" s="638" t="s">
        <v>290</v>
      </c>
      <c r="E348" s="209" t="s">
        <v>1833</v>
      </c>
      <c r="F348" s="352" t="s">
        <v>291</v>
      </c>
      <c r="G348" s="143" t="s">
        <v>1247</v>
      </c>
      <c r="H348" s="252" t="s">
        <v>1228</v>
      </c>
      <c r="I348" s="215" t="s">
        <v>1178</v>
      </c>
      <c r="J348" s="255">
        <v>3</v>
      </c>
      <c r="K348" s="178" t="s">
        <v>459</v>
      </c>
      <c r="L348" s="256" t="s">
        <v>288</v>
      </c>
      <c r="M348" s="166">
        <v>2</v>
      </c>
      <c r="N348" s="147">
        <f t="shared" si="41"/>
        <v>6</v>
      </c>
      <c r="O348" s="551" t="s">
        <v>6563</v>
      </c>
      <c r="P348" s="323" t="s">
        <v>6342</v>
      </c>
      <c r="Q348" s="338">
        <v>2</v>
      </c>
      <c r="R348" s="149">
        <f t="shared" si="40"/>
        <v>12</v>
      </c>
      <c r="S348" s="159"/>
      <c r="T348" s="494"/>
      <c r="U348" s="451"/>
      <c r="V348" s="451"/>
      <c r="W348" s="209"/>
      <c r="X348" s="209"/>
      <c r="Y348" s="211"/>
      <c r="Z348" s="209"/>
      <c r="AA348" s="209"/>
      <c r="AB348" s="160"/>
      <c r="AC348" s="155"/>
      <c r="AD348" s="119"/>
      <c r="AE348" s="78"/>
      <c r="AF348" s="123">
        <f t="shared" si="42"/>
        <v>-1727</v>
      </c>
    </row>
    <row r="349" spans="1:32" ht="230.25" hidden="1" outlineLevel="3" thickBot="1" x14ac:dyDescent="0.25">
      <c r="A349" s="251" t="s">
        <v>865</v>
      </c>
      <c r="B349" s="678"/>
      <c r="C349" s="602"/>
      <c r="D349" s="625"/>
      <c r="E349" s="209" t="s">
        <v>1835</v>
      </c>
      <c r="F349" s="352" t="s">
        <v>6341</v>
      </c>
      <c r="G349" s="143" t="s">
        <v>1254</v>
      </c>
      <c r="H349" s="526" t="s">
        <v>1227</v>
      </c>
      <c r="I349" s="215" t="s">
        <v>768</v>
      </c>
      <c r="J349" s="255">
        <v>1</v>
      </c>
      <c r="K349" s="178" t="s">
        <v>460</v>
      </c>
      <c r="L349" s="256" t="s">
        <v>743</v>
      </c>
      <c r="M349" s="166">
        <v>2</v>
      </c>
      <c r="N349" s="147">
        <f t="shared" si="41"/>
        <v>2</v>
      </c>
      <c r="O349" s="551" t="s">
        <v>6563</v>
      </c>
      <c r="P349" s="152" t="s">
        <v>103</v>
      </c>
      <c r="Q349" s="338">
        <v>5</v>
      </c>
      <c r="R349" s="149">
        <f t="shared" si="40"/>
        <v>10</v>
      </c>
      <c r="S349" s="159"/>
      <c r="T349" s="494"/>
      <c r="U349" s="451"/>
      <c r="V349" s="451" t="s">
        <v>755</v>
      </c>
      <c r="W349" s="209"/>
      <c r="X349" s="209"/>
      <c r="Y349" s="211"/>
      <c r="Z349" s="209"/>
      <c r="AA349" s="209"/>
      <c r="AB349" s="160"/>
      <c r="AC349" s="155"/>
      <c r="AD349" s="119"/>
      <c r="AE349" s="78"/>
      <c r="AF349" s="123">
        <f t="shared" si="42"/>
        <v>5738</v>
      </c>
    </row>
    <row r="350" spans="1:32" ht="230.25" hidden="1" outlineLevel="3" thickBot="1" x14ac:dyDescent="0.25">
      <c r="A350" s="251" t="s">
        <v>4675</v>
      </c>
      <c r="B350" s="402" t="s">
        <v>2723</v>
      </c>
      <c r="C350" s="326" t="s">
        <v>2653</v>
      </c>
      <c r="D350" s="212" t="s">
        <v>2724</v>
      </c>
      <c r="E350" s="209" t="s">
        <v>2725</v>
      </c>
      <c r="F350" s="139" t="s">
        <v>5721</v>
      </c>
      <c r="G350" s="143" t="s">
        <v>1254</v>
      </c>
      <c r="H350" s="526" t="s">
        <v>1227</v>
      </c>
      <c r="I350" s="215" t="s">
        <v>768</v>
      </c>
      <c r="J350" s="255">
        <v>1</v>
      </c>
      <c r="K350" s="134" t="s">
        <v>451</v>
      </c>
      <c r="L350" s="256" t="s">
        <v>5788</v>
      </c>
      <c r="M350" s="350">
        <v>1</v>
      </c>
      <c r="N350" s="147">
        <f t="shared" si="41"/>
        <v>1</v>
      </c>
      <c r="O350" s="551" t="s">
        <v>6563</v>
      </c>
      <c r="P350" s="70" t="s">
        <v>103</v>
      </c>
      <c r="Q350" s="338">
        <v>5</v>
      </c>
      <c r="R350" s="149">
        <f t="shared" si="40"/>
        <v>5</v>
      </c>
      <c r="S350" s="150"/>
      <c r="T350" s="497"/>
      <c r="U350" s="456"/>
      <c r="V350" s="456"/>
      <c r="W350" s="139"/>
      <c r="X350" s="139"/>
      <c r="Y350" s="151"/>
      <c r="Z350" s="139"/>
      <c r="AA350" s="139"/>
      <c r="AB350" s="152"/>
      <c r="AC350" s="153"/>
      <c r="AD350" s="119"/>
      <c r="AE350" s="78"/>
      <c r="AF350" s="123">
        <f t="shared" si="42"/>
        <v>12628</v>
      </c>
    </row>
    <row r="351" spans="1:32" ht="230.25" hidden="1" outlineLevel="3" thickBot="1" x14ac:dyDescent="0.25">
      <c r="A351" s="251" t="s">
        <v>4676</v>
      </c>
      <c r="B351" s="646" t="s">
        <v>2726</v>
      </c>
      <c r="C351" s="600" t="s">
        <v>2654</v>
      </c>
      <c r="D351" s="624" t="s">
        <v>2727</v>
      </c>
      <c r="E351" s="139" t="s">
        <v>194</v>
      </c>
      <c r="F351" s="139" t="s">
        <v>2728</v>
      </c>
      <c r="G351" s="143" t="s">
        <v>1254</v>
      </c>
      <c r="H351" s="526" t="s">
        <v>1227</v>
      </c>
      <c r="I351" s="215" t="s">
        <v>768</v>
      </c>
      <c r="J351" s="255">
        <v>1</v>
      </c>
      <c r="K351" s="178" t="s">
        <v>448</v>
      </c>
      <c r="L351" s="256" t="s">
        <v>5788</v>
      </c>
      <c r="M351" s="350">
        <v>1</v>
      </c>
      <c r="N351" s="147">
        <f t="shared" si="41"/>
        <v>1</v>
      </c>
      <c r="O351" s="551" t="s">
        <v>6563</v>
      </c>
      <c r="P351" s="152" t="s">
        <v>103</v>
      </c>
      <c r="Q351" s="338">
        <v>5</v>
      </c>
      <c r="R351" s="149">
        <f t="shared" si="40"/>
        <v>5</v>
      </c>
      <c r="S351" s="150"/>
      <c r="T351" s="497"/>
      <c r="U351" s="456"/>
      <c r="V351" s="456"/>
      <c r="W351" s="139"/>
      <c r="X351" s="139"/>
      <c r="Y351" s="151"/>
      <c r="Z351" s="139"/>
      <c r="AA351" s="139"/>
      <c r="AB351" s="152"/>
      <c r="AC351" s="153"/>
      <c r="AD351" s="119"/>
      <c r="AE351" s="78"/>
      <c r="AF351" s="123">
        <f t="shared" si="42"/>
        <v>12629</v>
      </c>
    </row>
    <row r="352" spans="1:32" ht="230.25" hidden="1" outlineLevel="3" thickBot="1" x14ac:dyDescent="0.25">
      <c r="A352" s="251" t="s">
        <v>4677</v>
      </c>
      <c r="B352" s="597"/>
      <c r="C352" s="602"/>
      <c r="D352" s="625"/>
      <c r="E352" s="139" t="s">
        <v>251</v>
      </c>
      <c r="F352" s="139" t="s">
        <v>4303</v>
      </c>
      <c r="G352" s="348" t="s">
        <v>1247</v>
      </c>
      <c r="H352" s="526" t="s">
        <v>1803</v>
      </c>
      <c r="I352" s="215" t="s">
        <v>1178</v>
      </c>
      <c r="J352" s="255">
        <v>3</v>
      </c>
      <c r="K352" s="178" t="s">
        <v>446</v>
      </c>
      <c r="L352" s="256" t="s">
        <v>5792</v>
      </c>
      <c r="M352" s="351">
        <v>1</v>
      </c>
      <c r="N352" s="147">
        <f t="shared" si="41"/>
        <v>3</v>
      </c>
      <c r="O352" s="551" t="s">
        <v>6563</v>
      </c>
      <c r="P352" s="152" t="s">
        <v>6348</v>
      </c>
      <c r="Q352" s="338">
        <v>3</v>
      </c>
      <c r="R352" s="149">
        <f t="shared" si="40"/>
        <v>9</v>
      </c>
      <c r="S352" s="150"/>
      <c r="T352" s="497"/>
      <c r="U352" s="456"/>
      <c r="V352" s="456"/>
      <c r="W352" s="139"/>
      <c r="X352" s="139"/>
      <c r="Y352" s="151"/>
      <c r="Z352" s="139"/>
      <c r="AA352" s="139"/>
      <c r="AB352" s="152"/>
      <c r="AC352" s="153"/>
      <c r="AD352" s="119"/>
      <c r="AE352" s="78"/>
      <c r="AF352" s="123">
        <f t="shared" si="42"/>
        <v>12630</v>
      </c>
    </row>
    <row r="353" spans="1:32" ht="230.25" hidden="1" outlineLevel="3" thickBot="1" x14ac:dyDescent="0.25">
      <c r="A353" s="251" t="s">
        <v>4678</v>
      </c>
      <c r="B353" s="646" t="s">
        <v>2730</v>
      </c>
      <c r="C353" s="600" t="s">
        <v>2655</v>
      </c>
      <c r="D353" s="624" t="s">
        <v>2729</v>
      </c>
      <c r="E353" s="209" t="s">
        <v>208</v>
      </c>
      <c r="F353" s="139" t="s">
        <v>2731</v>
      </c>
      <c r="G353" s="143" t="s">
        <v>1254</v>
      </c>
      <c r="H353" s="526" t="s">
        <v>1227</v>
      </c>
      <c r="I353" s="215" t="s">
        <v>768</v>
      </c>
      <c r="J353" s="255">
        <v>1</v>
      </c>
      <c r="K353" s="259" t="s">
        <v>192</v>
      </c>
      <c r="L353" s="215" t="s">
        <v>203</v>
      </c>
      <c r="M353" s="223">
        <v>1</v>
      </c>
      <c r="N353" s="147">
        <f t="shared" si="41"/>
        <v>1</v>
      </c>
      <c r="O353" s="551" t="s">
        <v>6563</v>
      </c>
      <c r="P353" s="152" t="s">
        <v>675</v>
      </c>
      <c r="Q353" s="338">
        <v>5</v>
      </c>
      <c r="R353" s="149">
        <f t="shared" si="40"/>
        <v>5</v>
      </c>
      <c r="S353" s="150"/>
      <c r="T353" s="497"/>
      <c r="U353" s="456"/>
      <c r="V353" s="456"/>
      <c r="W353" s="139"/>
      <c r="X353" s="139"/>
      <c r="Y353" s="151"/>
      <c r="Z353" s="139"/>
      <c r="AA353" s="139"/>
      <c r="AB353" s="152"/>
      <c r="AC353" s="153"/>
      <c r="AD353" s="119"/>
      <c r="AE353" s="78"/>
      <c r="AF353" s="123">
        <f t="shared" si="42"/>
        <v>12631</v>
      </c>
    </row>
    <row r="354" spans="1:32" ht="230.25" hidden="1" outlineLevel="3" thickBot="1" x14ac:dyDescent="0.25">
      <c r="A354" s="251" t="s">
        <v>4679</v>
      </c>
      <c r="B354" s="597"/>
      <c r="C354" s="602"/>
      <c r="D354" s="625"/>
      <c r="E354" s="209" t="s">
        <v>255</v>
      </c>
      <c r="F354" s="139" t="s">
        <v>4303</v>
      </c>
      <c r="G354" s="348" t="s">
        <v>1247</v>
      </c>
      <c r="H354" s="526" t="s">
        <v>1803</v>
      </c>
      <c r="I354" s="215" t="s">
        <v>1178</v>
      </c>
      <c r="J354" s="255">
        <v>3</v>
      </c>
      <c r="K354" s="178" t="s">
        <v>453</v>
      </c>
      <c r="L354" s="256" t="s">
        <v>449</v>
      </c>
      <c r="M354" s="351">
        <v>1</v>
      </c>
      <c r="N354" s="147">
        <f t="shared" si="41"/>
        <v>3</v>
      </c>
      <c r="O354" s="551" t="s">
        <v>6563</v>
      </c>
      <c r="P354" s="152" t="s">
        <v>6348</v>
      </c>
      <c r="Q354" s="338">
        <v>3</v>
      </c>
      <c r="R354" s="149">
        <f t="shared" si="40"/>
        <v>9</v>
      </c>
      <c r="S354" s="150"/>
      <c r="T354" s="497"/>
      <c r="U354" s="456"/>
      <c r="V354" s="456"/>
      <c r="W354" s="139"/>
      <c r="X354" s="139"/>
      <c r="Y354" s="151"/>
      <c r="Z354" s="139"/>
      <c r="AA354" s="139"/>
      <c r="AB354" s="152"/>
      <c r="AC354" s="153"/>
      <c r="AD354" s="119"/>
      <c r="AE354" s="78"/>
      <c r="AF354" s="123">
        <f t="shared" si="42"/>
        <v>12632</v>
      </c>
    </row>
    <row r="355" spans="1:32" ht="230.25" hidden="1" outlineLevel="3" thickBot="1" x14ac:dyDescent="0.25">
      <c r="A355" s="251" t="s">
        <v>4680</v>
      </c>
      <c r="B355" s="646" t="s">
        <v>2732</v>
      </c>
      <c r="C355" s="600" t="s">
        <v>2656</v>
      </c>
      <c r="D355" s="624" t="s">
        <v>5722</v>
      </c>
      <c r="E355" s="209" t="s">
        <v>208</v>
      </c>
      <c r="F355" s="209" t="s">
        <v>5706</v>
      </c>
      <c r="G355" s="143" t="s">
        <v>1254</v>
      </c>
      <c r="H355" s="526" t="s">
        <v>1227</v>
      </c>
      <c r="I355" s="215" t="s">
        <v>768</v>
      </c>
      <c r="J355" s="255">
        <v>1</v>
      </c>
      <c r="K355" s="178" t="s">
        <v>446</v>
      </c>
      <c r="L355" s="256" t="s">
        <v>449</v>
      </c>
      <c r="M355" s="223">
        <v>1</v>
      </c>
      <c r="N355" s="147">
        <f t="shared" si="41"/>
        <v>1</v>
      </c>
      <c r="O355" s="551" t="s">
        <v>6563</v>
      </c>
      <c r="P355" s="152" t="s">
        <v>675</v>
      </c>
      <c r="Q355" s="338">
        <v>5</v>
      </c>
      <c r="R355" s="149">
        <f t="shared" si="40"/>
        <v>5</v>
      </c>
      <c r="S355" s="150"/>
      <c r="T355" s="497"/>
      <c r="U355" s="456"/>
      <c r="V355" s="456"/>
      <c r="W355" s="139"/>
      <c r="X355" s="139"/>
      <c r="Y355" s="151"/>
      <c r="Z355" s="139"/>
      <c r="AA355" s="139"/>
      <c r="AB355" s="152"/>
      <c r="AC355" s="153"/>
      <c r="AD355" s="119"/>
      <c r="AE355" s="78"/>
      <c r="AF355" s="123">
        <f t="shared" si="42"/>
        <v>12633</v>
      </c>
    </row>
    <row r="356" spans="1:32" ht="230.25" hidden="1" outlineLevel="3" thickBot="1" x14ac:dyDescent="0.25">
      <c r="A356" s="251" t="s">
        <v>4681</v>
      </c>
      <c r="B356" s="597"/>
      <c r="C356" s="602"/>
      <c r="D356" s="625"/>
      <c r="E356" s="209" t="s">
        <v>255</v>
      </c>
      <c r="F356" s="209" t="s">
        <v>5723</v>
      </c>
      <c r="G356" s="143" t="s">
        <v>4218</v>
      </c>
      <c r="H356" s="526" t="s">
        <v>1803</v>
      </c>
      <c r="I356" s="215" t="s">
        <v>3018</v>
      </c>
      <c r="J356" s="255">
        <v>3</v>
      </c>
      <c r="K356" s="178" t="s">
        <v>453</v>
      </c>
      <c r="L356" s="256" t="s">
        <v>449</v>
      </c>
      <c r="M356" s="351">
        <v>1</v>
      </c>
      <c r="N356" s="147">
        <f t="shared" si="41"/>
        <v>3</v>
      </c>
      <c r="O356" s="551" t="s">
        <v>6563</v>
      </c>
      <c r="P356" s="152" t="s">
        <v>6348</v>
      </c>
      <c r="Q356" s="338">
        <v>3</v>
      </c>
      <c r="R356" s="149">
        <f t="shared" si="40"/>
        <v>9</v>
      </c>
      <c r="S356" s="150"/>
      <c r="T356" s="497"/>
      <c r="U356" s="456"/>
      <c r="V356" s="456"/>
      <c r="W356" s="139"/>
      <c r="X356" s="139"/>
      <c r="Y356" s="151"/>
      <c r="Z356" s="139"/>
      <c r="AA356" s="139"/>
      <c r="AB356" s="152"/>
      <c r="AC356" s="153"/>
      <c r="AD356" s="119"/>
      <c r="AE356" s="78"/>
      <c r="AF356" s="123">
        <f t="shared" si="42"/>
        <v>12634</v>
      </c>
    </row>
    <row r="357" spans="1:32" ht="230.25" hidden="1" outlineLevel="3" thickBot="1" x14ac:dyDescent="0.25">
      <c r="A357" s="251" t="s">
        <v>4682</v>
      </c>
      <c r="B357" s="646" t="s">
        <v>2734</v>
      </c>
      <c r="C357" s="600" t="s">
        <v>2657</v>
      </c>
      <c r="D357" s="624" t="s">
        <v>2735</v>
      </c>
      <c r="E357" s="209" t="s">
        <v>208</v>
      </c>
      <c r="F357" s="209" t="s">
        <v>693</v>
      </c>
      <c r="G357" s="143" t="s">
        <v>1254</v>
      </c>
      <c r="H357" s="526" t="s">
        <v>1227</v>
      </c>
      <c r="I357" s="215" t="s">
        <v>768</v>
      </c>
      <c r="J357" s="255">
        <v>1</v>
      </c>
      <c r="K357" s="178" t="s">
        <v>446</v>
      </c>
      <c r="L357" s="256" t="s">
        <v>449</v>
      </c>
      <c r="M357" s="223">
        <v>1</v>
      </c>
      <c r="N357" s="147">
        <f t="shared" si="41"/>
        <v>1</v>
      </c>
      <c r="O357" s="551" t="s">
        <v>6563</v>
      </c>
      <c r="P357" s="152" t="s">
        <v>675</v>
      </c>
      <c r="Q357" s="338">
        <v>5</v>
      </c>
      <c r="R357" s="149">
        <f t="shared" si="40"/>
        <v>5</v>
      </c>
      <c r="S357" s="150"/>
      <c r="T357" s="497"/>
      <c r="U357" s="456"/>
      <c r="V357" s="456"/>
      <c r="W357" s="139"/>
      <c r="X357" s="139"/>
      <c r="Y357" s="151"/>
      <c r="Z357" s="139"/>
      <c r="AA357" s="139"/>
      <c r="AB357" s="152"/>
      <c r="AC357" s="153"/>
      <c r="AD357" s="119"/>
      <c r="AE357" s="78"/>
      <c r="AF357" s="123">
        <f t="shared" si="42"/>
        <v>12635</v>
      </c>
    </row>
    <row r="358" spans="1:32" ht="230.25" hidden="1" outlineLevel="3" thickBot="1" x14ac:dyDescent="0.25">
      <c r="A358" s="251" t="s">
        <v>4683</v>
      </c>
      <c r="B358" s="597"/>
      <c r="C358" s="602"/>
      <c r="D358" s="625"/>
      <c r="E358" s="209" t="s">
        <v>255</v>
      </c>
      <c r="F358" s="209" t="s">
        <v>5724</v>
      </c>
      <c r="G358" s="143" t="s">
        <v>4218</v>
      </c>
      <c r="H358" s="526" t="s">
        <v>1803</v>
      </c>
      <c r="I358" s="215" t="s">
        <v>3018</v>
      </c>
      <c r="J358" s="255">
        <v>3</v>
      </c>
      <c r="K358" s="178" t="s">
        <v>453</v>
      </c>
      <c r="L358" s="256" t="s">
        <v>449</v>
      </c>
      <c r="M358" s="350">
        <v>1</v>
      </c>
      <c r="N358" s="147">
        <f t="shared" si="41"/>
        <v>3</v>
      </c>
      <c r="O358" s="551" t="s">
        <v>6563</v>
      </c>
      <c r="P358" s="152" t="s">
        <v>6348</v>
      </c>
      <c r="Q358" s="338">
        <v>3</v>
      </c>
      <c r="R358" s="149">
        <f t="shared" si="40"/>
        <v>9</v>
      </c>
      <c r="S358" s="150"/>
      <c r="T358" s="497"/>
      <c r="U358" s="456"/>
      <c r="V358" s="456"/>
      <c r="W358" s="139"/>
      <c r="X358" s="139"/>
      <c r="Y358" s="151"/>
      <c r="Z358" s="139"/>
      <c r="AA358" s="139"/>
      <c r="AB358" s="152"/>
      <c r="AC358" s="153"/>
      <c r="AD358" s="119"/>
      <c r="AE358" s="78"/>
      <c r="AF358" s="123">
        <f t="shared" si="42"/>
        <v>12636</v>
      </c>
    </row>
    <row r="359" spans="1:32" ht="230.25" hidden="1" outlineLevel="3" thickBot="1" x14ac:dyDescent="0.25">
      <c r="A359" s="251" t="s">
        <v>4684</v>
      </c>
      <c r="B359" s="596" t="s">
        <v>5725</v>
      </c>
      <c r="C359" s="600" t="s">
        <v>2658</v>
      </c>
      <c r="D359" s="624" t="s">
        <v>5727</v>
      </c>
      <c r="E359" s="139" t="s">
        <v>194</v>
      </c>
      <c r="F359" s="209" t="s">
        <v>5863</v>
      </c>
      <c r="G359" s="143" t="s">
        <v>1254</v>
      </c>
      <c r="H359" s="526" t="s">
        <v>1227</v>
      </c>
      <c r="I359" s="215" t="s">
        <v>768</v>
      </c>
      <c r="J359" s="255">
        <v>1</v>
      </c>
      <c r="K359" s="178" t="s">
        <v>448</v>
      </c>
      <c r="L359" s="125" t="s">
        <v>5788</v>
      </c>
      <c r="M359" s="174">
        <v>1</v>
      </c>
      <c r="N359" s="147">
        <f t="shared" si="41"/>
        <v>1</v>
      </c>
      <c r="O359" s="551" t="s">
        <v>6563</v>
      </c>
      <c r="P359" s="158" t="s">
        <v>103</v>
      </c>
      <c r="Q359" s="338">
        <v>5</v>
      </c>
      <c r="R359" s="149">
        <f t="shared" si="40"/>
        <v>5</v>
      </c>
      <c r="S359" s="150"/>
      <c r="T359" s="497"/>
      <c r="U359" s="456"/>
      <c r="V359" s="456"/>
      <c r="W359" s="139"/>
      <c r="X359" s="139"/>
      <c r="Y359" s="151"/>
      <c r="Z359" s="139"/>
      <c r="AA359" s="139"/>
      <c r="AB359" s="152"/>
      <c r="AC359" s="153"/>
      <c r="AD359" s="119"/>
      <c r="AE359" s="78"/>
      <c r="AF359" s="123">
        <f t="shared" si="42"/>
        <v>12637</v>
      </c>
    </row>
    <row r="360" spans="1:32" ht="230.25" hidden="1" outlineLevel="3" thickBot="1" x14ac:dyDescent="0.25">
      <c r="A360" s="251" t="s">
        <v>4685</v>
      </c>
      <c r="B360" s="597"/>
      <c r="C360" s="602"/>
      <c r="D360" s="625"/>
      <c r="E360" s="139" t="s">
        <v>251</v>
      </c>
      <c r="F360" s="209" t="s">
        <v>5726</v>
      </c>
      <c r="G360" s="143" t="s">
        <v>4218</v>
      </c>
      <c r="H360" s="526" t="s">
        <v>1803</v>
      </c>
      <c r="I360" s="215" t="s">
        <v>3018</v>
      </c>
      <c r="J360" s="255">
        <v>3</v>
      </c>
      <c r="K360" s="178" t="s">
        <v>446</v>
      </c>
      <c r="L360" s="125" t="s">
        <v>5792</v>
      </c>
      <c r="M360" s="332">
        <v>1</v>
      </c>
      <c r="N360" s="147">
        <f t="shared" si="41"/>
        <v>3</v>
      </c>
      <c r="O360" s="551" t="s">
        <v>6563</v>
      </c>
      <c r="P360" s="158" t="s">
        <v>6348</v>
      </c>
      <c r="Q360" s="338">
        <v>3</v>
      </c>
      <c r="R360" s="149">
        <f t="shared" si="40"/>
        <v>9</v>
      </c>
      <c r="S360" s="150"/>
      <c r="T360" s="497"/>
      <c r="U360" s="456"/>
      <c r="V360" s="456"/>
      <c r="W360" s="139"/>
      <c r="X360" s="139"/>
      <c r="Y360" s="151"/>
      <c r="Z360" s="139"/>
      <c r="AA360" s="139"/>
      <c r="AB360" s="152"/>
      <c r="AC360" s="153"/>
      <c r="AD360" s="119"/>
      <c r="AE360" s="78"/>
      <c r="AF360" s="123">
        <f t="shared" si="42"/>
        <v>12638</v>
      </c>
    </row>
    <row r="361" spans="1:32" ht="230.25" hidden="1" outlineLevel="3" thickBot="1" x14ac:dyDescent="0.25">
      <c r="A361" s="251" t="s">
        <v>4686</v>
      </c>
      <c r="B361" s="646" t="s">
        <v>2737</v>
      </c>
      <c r="C361" s="600" t="s">
        <v>2659</v>
      </c>
      <c r="D361" s="624" t="s">
        <v>2736</v>
      </c>
      <c r="E361" s="209" t="s">
        <v>208</v>
      </c>
      <c r="F361" s="139" t="s">
        <v>2738</v>
      </c>
      <c r="G361" s="143" t="s">
        <v>1254</v>
      </c>
      <c r="H361" s="526" t="s">
        <v>1227</v>
      </c>
      <c r="I361" s="215" t="s">
        <v>768</v>
      </c>
      <c r="J361" s="255">
        <v>1</v>
      </c>
      <c r="K361" s="178" t="s">
        <v>446</v>
      </c>
      <c r="L361" s="256" t="s">
        <v>449</v>
      </c>
      <c r="M361" s="223">
        <v>1</v>
      </c>
      <c r="N361" s="147">
        <f t="shared" si="41"/>
        <v>1</v>
      </c>
      <c r="O361" s="551" t="s">
        <v>6563</v>
      </c>
      <c r="P361" s="152" t="s">
        <v>675</v>
      </c>
      <c r="Q361" s="338">
        <v>5</v>
      </c>
      <c r="R361" s="149">
        <f t="shared" si="40"/>
        <v>5</v>
      </c>
      <c r="S361" s="150"/>
      <c r="T361" s="497"/>
      <c r="U361" s="456"/>
      <c r="V361" s="456"/>
      <c r="W361" s="139"/>
      <c r="X361" s="139"/>
      <c r="Y361" s="151"/>
      <c r="Z361" s="139"/>
      <c r="AA361" s="139"/>
      <c r="AB361" s="152"/>
      <c r="AC361" s="153"/>
      <c r="AD361" s="119"/>
      <c r="AE361" s="78"/>
      <c r="AF361" s="123">
        <f t="shared" si="42"/>
        <v>12639</v>
      </c>
    </row>
    <row r="362" spans="1:32" ht="230.25" hidden="1" outlineLevel="3" thickBot="1" x14ac:dyDescent="0.25">
      <c r="A362" s="251" t="s">
        <v>4687</v>
      </c>
      <c r="B362" s="597"/>
      <c r="C362" s="602"/>
      <c r="D362" s="625"/>
      <c r="E362" s="209" t="s">
        <v>255</v>
      </c>
      <c r="F362" s="139" t="s">
        <v>5728</v>
      </c>
      <c r="G362" s="348" t="s">
        <v>1247</v>
      </c>
      <c r="H362" s="526" t="s">
        <v>1803</v>
      </c>
      <c r="I362" s="215" t="s">
        <v>1178</v>
      </c>
      <c r="J362" s="255">
        <v>3</v>
      </c>
      <c r="K362" s="178" t="s">
        <v>453</v>
      </c>
      <c r="L362" s="256" t="s">
        <v>449</v>
      </c>
      <c r="M362" s="351">
        <v>1</v>
      </c>
      <c r="N362" s="147">
        <f t="shared" si="41"/>
        <v>3</v>
      </c>
      <c r="O362" s="551" t="s">
        <v>6563</v>
      </c>
      <c r="P362" s="152" t="s">
        <v>6348</v>
      </c>
      <c r="Q362" s="338">
        <v>3</v>
      </c>
      <c r="R362" s="149">
        <f t="shared" si="40"/>
        <v>9</v>
      </c>
      <c r="S362" s="150"/>
      <c r="T362" s="497"/>
      <c r="U362" s="456"/>
      <c r="V362" s="456"/>
      <c r="W362" s="139"/>
      <c r="X362" s="139"/>
      <c r="Y362" s="151"/>
      <c r="Z362" s="139"/>
      <c r="AA362" s="139"/>
      <c r="AB362" s="152"/>
      <c r="AC362" s="153"/>
      <c r="AD362" s="119"/>
      <c r="AE362" s="78"/>
      <c r="AF362" s="123">
        <f t="shared" si="42"/>
        <v>12640</v>
      </c>
    </row>
    <row r="363" spans="1:32" ht="230.25" hidden="1" outlineLevel="3" thickBot="1" x14ac:dyDescent="0.25">
      <c r="A363" s="251" t="s">
        <v>4688</v>
      </c>
      <c r="B363" s="646" t="s">
        <v>4304</v>
      </c>
      <c r="C363" s="600" t="s">
        <v>2660</v>
      </c>
      <c r="D363" s="624" t="s">
        <v>2739</v>
      </c>
      <c r="E363" s="209" t="s">
        <v>208</v>
      </c>
      <c r="F363" s="139" t="s">
        <v>5864</v>
      </c>
      <c r="G363" s="143" t="s">
        <v>1254</v>
      </c>
      <c r="H363" s="526" t="s">
        <v>1227</v>
      </c>
      <c r="I363" s="215" t="s">
        <v>768</v>
      </c>
      <c r="J363" s="255">
        <v>2</v>
      </c>
      <c r="K363" s="178" t="s">
        <v>446</v>
      </c>
      <c r="L363" s="256" t="s">
        <v>449</v>
      </c>
      <c r="M363" s="223">
        <v>1</v>
      </c>
      <c r="N363" s="147">
        <f t="shared" si="41"/>
        <v>2</v>
      </c>
      <c r="O363" s="551" t="s">
        <v>6563</v>
      </c>
      <c r="P363" s="152" t="s">
        <v>675</v>
      </c>
      <c r="Q363" s="338">
        <v>5</v>
      </c>
      <c r="R363" s="149">
        <f t="shared" si="40"/>
        <v>10</v>
      </c>
      <c r="S363" s="150"/>
      <c r="T363" s="497"/>
      <c r="U363" s="456"/>
      <c r="V363" s="456"/>
      <c r="W363" s="139"/>
      <c r="X363" s="139"/>
      <c r="Y363" s="151"/>
      <c r="Z363" s="139"/>
      <c r="AA363" s="139"/>
      <c r="AB363" s="152"/>
      <c r="AC363" s="153"/>
      <c r="AD363" s="119"/>
      <c r="AE363" s="78"/>
      <c r="AF363" s="123">
        <f t="shared" si="42"/>
        <v>12641</v>
      </c>
    </row>
    <row r="364" spans="1:32" ht="230.25" hidden="1" outlineLevel="3" thickBot="1" x14ac:dyDescent="0.25">
      <c r="A364" s="251" t="s">
        <v>4689</v>
      </c>
      <c r="B364" s="597"/>
      <c r="C364" s="602"/>
      <c r="D364" s="625"/>
      <c r="E364" s="209" t="s">
        <v>255</v>
      </c>
      <c r="F364" s="139" t="s">
        <v>5729</v>
      </c>
      <c r="G364" s="348" t="s">
        <v>1247</v>
      </c>
      <c r="H364" s="526" t="s">
        <v>1803</v>
      </c>
      <c r="I364" s="215" t="s">
        <v>1178</v>
      </c>
      <c r="J364" s="255">
        <v>3</v>
      </c>
      <c r="K364" s="178" t="s">
        <v>453</v>
      </c>
      <c r="L364" s="256" t="s">
        <v>449</v>
      </c>
      <c r="M364" s="351">
        <v>1</v>
      </c>
      <c r="N364" s="147">
        <f t="shared" si="41"/>
        <v>3</v>
      </c>
      <c r="O364" s="551" t="s">
        <v>6563</v>
      </c>
      <c r="P364" s="152" t="s">
        <v>6348</v>
      </c>
      <c r="Q364" s="338">
        <v>3</v>
      </c>
      <c r="R364" s="149">
        <f t="shared" si="40"/>
        <v>9</v>
      </c>
      <c r="S364" s="150"/>
      <c r="T364" s="497"/>
      <c r="U364" s="456"/>
      <c r="V364" s="456"/>
      <c r="W364" s="139"/>
      <c r="X364" s="139"/>
      <c r="Y364" s="151"/>
      <c r="Z364" s="139"/>
      <c r="AA364" s="139"/>
      <c r="AB364" s="152"/>
      <c r="AC364" s="153"/>
      <c r="AD364" s="119"/>
      <c r="AE364" s="78"/>
      <c r="AF364" s="123">
        <f t="shared" si="42"/>
        <v>12642</v>
      </c>
    </row>
    <row r="365" spans="1:32" ht="230.25" hidden="1" outlineLevel="3" thickBot="1" x14ac:dyDescent="0.25">
      <c r="A365" s="251" t="s">
        <v>4690</v>
      </c>
      <c r="B365" s="646" t="s">
        <v>2740</v>
      </c>
      <c r="C365" s="600" t="s">
        <v>2661</v>
      </c>
      <c r="D365" s="624" t="s">
        <v>2741</v>
      </c>
      <c r="E365" s="209" t="s">
        <v>208</v>
      </c>
      <c r="F365" s="139" t="s">
        <v>4305</v>
      </c>
      <c r="G365" s="348" t="s">
        <v>1247</v>
      </c>
      <c r="H365" s="526" t="s">
        <v>1803</v>
      </c>
      <c r="I365" s="215" t="s">
        <v>1178</v>
      </c>
      <c r="J365" s="255">
        <v>3</v>
      </c>
      <c r="K365" s="259" t="s">
        <v>192</v>
      </c>
      <c r="L365" s="215" t="s">
        <v>203</v>
      </c>
      <c r="M365" s="223">
        <v>1</v>
      </c>
      <c r="N365" s="147">
        <f t="shared" si="41"/>
        <v>3</v>
      </c>
      <c r="O365" s="551" t="s">
        <v>6563</v>
      </c>
      <c r="P365" s="152" t="s">
        <v>6348</v>
      </c>
      <c r="Q365" s="339">
        <v>3</v>
      </c>
      <c r="R365" s="223">
        <f t="shared" si="40"/>
        <v>9</v>
      </c>
      <c r="S365" s="150"/>
      <c r="T365" s="497"/>
      <c r="U365" s="456"/>
      <c r="V365" s="456"/>
      <c r="W365" s="139"/>
      <c r="X365" s="139"/>
      <c r="Y365" s="151"/>
      <c r="Z365" s="139"/>
      <c r="AA365" s="139"/>
      <c r="AB365" s="152"/>
      <c r="AC365" s="153"/>
      <c r="AD365" s="119"/>
      <c r="AE365" s="78"/>
      <c r="AF365" s="123">
        <f t="shared" si="42"/>
        <v>12643</v>
      </c>
    </row>
    <row r="366" spans="1:32" ht="230.25" hidden="1" outlineLevel="3" thickBot="1" x14ac:dyDescent="0.25">
      <c r="A366" s="251" t="s">
        <v>4691</v>
      </c>
      <c r="B366" s="597"/>
      <c r="C366" s="602"/>
      <c r="D366" s="625"/>
      <c r="E366" s="209" t="s">
        <v>255</v>
      </c>
      <c r="F366" s="139" t="s">
        <v>4305</v>
      </c>
      <c r="G366" s="348" t="s">
        <v>1247</v>
      </c>
      <c r="H366" s="526" t="s">
        <v>1803</v>
      </c>
      <c r="I366" s="215" t="s">
        <v>1178</v>
      </c>
      <c r="J366" s="255">
        <v>3</v>
      </c>
      <c r="K366" s="178" t="s">
        <v>453</v>
      </c>
      <c r="L366" s="256" t="s">
        <v>449</v>
      </c>
      <c r="M366" s="351">
        <v>1</v>
      </c>
      <c r="N366" s="147">
        <f t="shared" si="41"/>
        <v>3</v>
      </c>
      <c r="O366" s="551" t="s">
        <v>6563</v>
      </c>
      <c r="P366" s="152" t="s">
        <v>6348</v>
      </c>
      <c r="Q366" s="339">
        <v>3</v>
      </c>
      <c r="R366" s="223">
        <f t="shared" si="40"/>
        <v>9</v>
      </c>
      <c r="S366" s="150"/>
      <c r="T366" s="497"/>
      <c r="U366" s="456"/>
      <c r="V366" s="456"/>
      <c r="W366" s="139"/>
      <c r="X366" s="139"/>
      <c r="Y366" s="151"/>
      <c r="Z366" s="139"/>
      <c r="AA366" s="139"/>
      <c r="AB366" s="152"/>
      <c r="AC366" s="153"/>
      <c r="AD366" s="119"/>
      <c r="AE366" s="78"/>
      <c r="AF366" s="123">
        <f t="shared" si="42"/>
        <v>12644</v>
      </c>
    </row>
    <row r="367" spans="1:32" ht="230.25" hidden="1" outlineLevel="3" thickBot="1" x14ac:dyDescent="0.25">
      <c r="A367" s="251" t="s">
        <v>4692</v>
      </c>
      <c r="B367" s="646" t="s">
        <v>2751</v>
      </c>
      <c r="C367" s="600" t="s">
        <v>2662</v>
      </c>
      <c r="D367" s="624" t="s">
        <v>2750</v>
      </c>
      <c r="E367" s="209" t="s">
        <v>208</v>
      </c>
      <c r="F367" s="139" t="s">
        <v>5865</v>
      </c>
      <c r="G367" s="348" t="s">
        <v>1247</v>
      </c>
      <c r="H367" s="526" t="s">
        <v>1803</v>
      </c>
      <c r="I367" s="215" t="s">
        <v>1178</v>
      </c>
      <c r="J367" s="255">
        <v>3</v>
      </c>
      <c r="K367" s="178" t="s">
        <v>446</v>
      </c>
      <c r="L367" s="256" t="s">
        <v>449</v>
      </c>
      <c r="M367" s="149">
        <v>1</v>
      </c>
      <c r="N367" s="147">
        <f t="shared" si="41"/>
        <v>3</v>
      </c>
      <c r="O367" s="551" t="s">
        <v>6563</v>
      </c>
      <c r="P367" s="158" t="s">
        <v>6348</v>
      </c>
      <c r="Q367" s="338">
        <v>3</v>
      </c>
      <c r="R367" s="149">
        <f t="shared" si="40"/>
        <v>9</v>
      </c>
      <c r="S367" s="150"/>
      <c r="T367" s="497"/>
      <c r="U367" s="456"/>
      <c r="V367" s="456"/>
      <c r="W367" s="139"/>
      <c r="X367" s="139"/>
      <c r="Y367" s="151"/>
      <c r="Z367" s="139"/>
      <c r="AA367" s="139"/>
      <c r="AB367" s="152"/>
      <c r="AC367" s="153"/>
      <c r="AD367" s="119"/>
      <c r="AE367" s="78"/>
      <c r="AF367" s="123">
        <f t="shared" si="42"/>
        <v>12645</v>
      </c>
    </row>
    <row r="368" spans="1:32" ht="230.25" hidden="1" outlineLevel="3" thickBot="1" x14ac:dyDescent="0.25">
      <c r="A368" s="251" t="s">
        <v>4693</v>
      </c>
      <c r="B368" s="597"/>
      <c r="C368" s="602"/>
      <c r="D368" s="625"/>
      <c r="E368" s="209" t="s">
        <v>255</v>
      </c>
      <c r="F368" s="139" t="s">
        <v>5730</v>
      </c>
      <c r="G368" s="348" t="s">
        <v>1247</v>
      </c>
      <c r="H368" s="526" t="s">
        <v>1803</v>
      </c>
      <c r="I368" s="215" t="s">
        <v>1178</v>
      </c>
      <c r="J368" s="255">
        <v>3</v>
      </c>
      <c r="K368" s="178" t="s">
        <v>453</v>
      </c>
      <c r="L368" s="256" t="s">
        <v>449</v>
      </c>
      <c r="M368" s="332">
        <v>1</v>
      </c>
      <c r="N368" s="147">
        <f t="shared" si="41"/>
        <v>3</v>
      </c>
      <c r="O368" s="551" t="s">
        <v>6563</v>
      </c>
      <c r="P368" s="158" t="s">
        <v>6348</v>
      </c>
      <c r="Q368" s="338">
        <v>3</v>
      </c>
      <c r="R368" s="149">
        <f t="shared" si="40"/>
        <v>9</v>
      </c>
      <c r="S368" s="150"/>
      <c r="T368" s="497"/>
      <c r="U368" s="456"/>
      <c r="V368" s="456"/>
      <c r="W368" s="139"/>
      <c r="X368" s="139"/>
      <c r="Y368" s="151"/>
      <c r="Z368" s="139"/>
      <c r="AA368" s="139"/>
      <c r="AB368" s="152"/>
      <c r="AC368" s="153"/>
      <c r="AD368" s="119"/>
      <c r="AE368" s="78"/>
      <c r="AF368" s="123">
        <f t="shared" si="42"/>
        <v>12646</v>
      </c>
    </row>
    <row r="369" spans="1:32" ht="230.25" hidden="1" outlineLevel="3" thickBot="1" x14ac:dyDescent="0.25">
      <c r="A369" s="251" t="s">
        <v>4694</v>
      </c>
      <c r="B369" s="646" t="s">
        <v>2751</v>
      </c>
      <c r="C369" s="600" t="s">
        <v>2663</v>
      </c>
      <c r="D369" s="624" t="s">
        <v>2750</v>
      </c>
      <c r="E369" s="209" t="s">
        <v>208</v>
      </c>
      <c r="F369" s="139" t="s">
        <v>5865</v>
      </c>
      <c r="G369" s="348" t="s">
        <v>1247</v>
      </c>
      <c r="H369" s="526" t="s">
        <v>1803</v>
      </c>
      <c r="I369" s="215" t="s">
        <v>1178</v>
      </c>
      <c r="J369" s="255">
        <v>3</v>
      </c>
      <c r="K369" s="178" t="s">
        <v>446</v>
      </c>
      <c r="L369" s="256" t="s">
        <v>449</v>
      </c>
      <c r="M369" s="149">
        <v>1</v>
      </c>
      <c r="N369" s="147">
        <f t="shared" si="41"/>
        <v>3</v>
      </c>
      <c r="O369" s="551" t="s">
        <v>6563</v>
      </c>
      <c r="P369" s="158" t="s">
        <v>6348</v>
      </c>
      <c r="Q369" s="338">
        <v>3</v>
      </c>
      <c r="R369" s="149">
        <f t="shared" ref="R369:R396" si="43">J369*M369*Q369</f>
        <v>9</v>
      </c>
      <c r="S369" s="150"/>
      <c r="T369" s="497"/>
      <c r="U369" s="456"/>
      <c r="V369" s="456"/>
      <c r="W369" s="139"/>
      <c r="X369" s="139"/>
      <c r="Y369" s="151"/>
      <c r="Z369" s="139"/>
      <c r="AA369" s="139"/>
      <c r="AB369" s="152"/>
      <c r="AC369" s="153"/>
      <c r="AD369" s="119"/>
      <c r="AE369" s="78"/>
      <c r="AF369" s="123">
        <f t="shared" si="42"/>
        <v>12647</v>
      </c>
    </row>
    <row r="370" spans="1:32" ht="230.25" hidden="1" outlineLevel="3" thickBot="1" x14ac:dyDescent="0.25">
      <c r="A370" s="251" t="s">
        <v>4695</v>
      </c>
      <c r="B370" s="597"/>
      <c r="C370" s="602"/>
      <c r="D370" s="625"/>
      <c r="E370" s="209" t="s">
        <v>255</v>
      </c>
      <c r="F370" s="139" t="s">
        <v>5730</v>
      </c>
      <c r="G370" s="348" t="s">
        <v>1247</v>
      </c>
      <c r="H370" s="526" t="s">
        <v>1803</v>
      </c>
      <c r="I370" s="215" t="s">
        <v>1178</v>
      </c>
      <c r="J370" s="255">
        <v>3</v>
      </c>
      <c r="K370" s="178" t="s">
        <v>453</v>
      </c>
      <c r="L370" s="256" t="s">
        <v>449</v>
      </c>
      <c r="M370" s="174">
        <v>1</v>
      </c>
      <c r="N370" s="147">
        <f t="shared" si="41"/>
        <v>3</v>
      </c>
      <c r="O370" s="551" t="s">
        <v>6563</v>
      </c>
      <c r="P370" s="158" t="s">
        <v>6348</v>
      </c>
      <c r="Q370" s="338">
        <v>3</v>
      </c>
      <c r="R370" s="149">
        <f t="shared" si="43"/>
        <v>9</v>
      </c>
      <c r="S370" s="150"/>
      <c r="T370" s="497"/>
      <c r="U370" s="456"/>
      <c r="V370" s="456"/>
      <c r="W370" s="139"/>
      <c r="X370" s="139"/>
      <c r="Y370" s="151"/>
      <c r="Z370" s="139"/>
      <c r="AA370" s="139"/>
      <c r="AB370" s="152"/>
      <c r="AC370" s="153"/>
      <c r="AD370" s="119"/>
      <c r="AE370" s="78"/>
      <c r="AF370" s="123">
        <f t="shared" si="42"/>
        <v>12648</v>
      </c>
    </row>
    <row r="371" spans="1:32" ht="230.25" hidden="1" outlineLevel="3" thickBot="1" x14ac:dyDescent="0.25">
      <c r="A371" s="251" t="s">
        <v>521</v>
      </c>
      <c r="B371" s="646" t="s">
        <v>2749</v>
      </c>
      <c r="C371" s="656" t="s">
        <v>2107</v>
      </c>
      <c r="D371" s="624" t="s">
        <v>2750</v>
      </c>
      <c r="E371" s="209" t="s">
        <v>445</v>
      </c>
      <c r="F371" s="511" t="s">
        <v>6468</v>
      </c>
      <c r="G371" s="205" t="s">
        <v>1247</v>
      </c>
      <c r="H371" s="217" t="s">
        <v>1228</v>
      </c>
      <c r="I371" s="145" t="s">
        <v>1178</v>
      </c>
      <c r="J371" s="130">
        <v>3</v>
      </c>
      <c r="K371" s="134" t="s">
        <v>446</v>
      </c>
      <c r="L371" s="125" t="s">
        <v>754</v>
      </c>
      <c r="M371" s="148">
        <v>1</v>
      </c>
      <c r="N371" s="147">
        <f t="shared" si="41"/>
        <v>3</v>
      </c>
      <c r="O371" s="551" t="s">
        <v>6563</v>
      </c>
      <c r="P371" s="323" t="s">
        <v>6470</v>
      </c>
      <c r="Q371" s="338">
        <v>2</v>
      </c>
      <c r="R371" s="149">
        <f t="shared" si="43"/>
        <v>6</v>
      </c>
      <c r="S371" s="159"/>
      <c r="T371" s="494"/>
      <c r="U371" s="451"/>
      <c r="V371" s="451" t="s">
        <v>753</v>
      </c>
      <c r="W371" s="209"/>
      <c r="X371" s="209"/>
      <c r="Y371" s="211"/>
      <c r="Z371" s="209"/>
      <c r="AA371" s="209"/>
      <c r="AB371" s="160"/>
      <c r="AC371" s="155"/>
      <c r="AD371" s="119"/>
      <c r="AE371" s="78"/>
      <c r="AF371" s="123">
        <f t="shared" si="42"/>
        <v>-1732</v>
      </c>
    </row>
    <row r="372" spans="1:32" ht="230.25" hidden="1" outlineLevel="3" thickBot="1" x14ac:dyDescent="0.25">
      <c r="A372" s="251" t="s">
        <v>870</v>
      </c>
      <c r="B372" s="678"/>
      <c r="C372" s="602"/>
      <c r="D372" s="625"/>
      <c r="E372" s="152" t="s">
        <v>447</v>
      </c>
      <c r="F372" s="510" t="s">
        <v>6469</v>
      </c>
      <c r="G372" s="205" t="s">
        <v>1247</v>
      </c>
      <c r="H372" s="217" t="s">
        <v>1228</v>
      </c>
      <c r="I372" s="145" t="s">
        <v>1178</v>
      </c>
      <c r="J372" s="130">
        <v>3</v>
      </c>
      <c r="K372" s="163" t="s">
        <v>448</v>
      </c>
      <c r="L372" s="125" t="s">
        <v>754</v>
      </c>
      <c r="M372" s="130">
        <v>1</v>
      </c>
      <c r="N372" s="147">
        <f t="shared" si="41"/>
        <v>3</v>
      </c>
      <c r="O372" s="551" t="s">
        <v>6563</v>
      </c>
      <c r="P372" s="323" t="s">
        <v>6470</v>
      </c>
      <c r="Q372" s="338">
        <v>2</v>
      </c>
      <c r="R372" s="149">
        <f t="shared" si="43"/>
        <v>6</v>
      </c>
      <c r="S372" s="159"/>
      <c r="T372" s="494"/>
      <c r="U372" s="451"/>
      <c r="V372" s="451" t="s">
        <v>753</v>
      </c>
      <c r="W372" s="209"/>
      <c r="X372" s="209"/>
      <c r="Y372" s="211"/>
      <c r="Z372" s="165"/>
      <c r="AA372" s="165"/>
      <c r="AB372" s="165"/>
      <c r="AC372" s="153"/>
      <c r="AD372" s="126"/>
      <c r="AE372" s="78"/>
      <c r="AF372" s="123">
        <f t="shared" si="42"/>
        <v>5743</v>
      </c>
    </row>
    <row r="373" spans="1:32" ht="230.25" hidden="1" outlineLevel="3" thickBot="1" x14ac:dyDescent="0.25">
      <c r="A373" s="251" t="s">
        <v>4696</v>
      </c>
      <c r="B373" s="675" t="s">
        <v>4306</v>
      </c>
      <c r="C373" s="600" t="s">
        <v>2664</v>
      </c>
      <c r="D373" s="624" t="s">
        <v>259</v>
      </c>
      <c r="E373" s="209" t="s">
        <v>194</v>
      </c>
      <c r="F373" s="209" t="s">
        <v>5731</v>
      </c>
      <c r="G373" s="348" t="s">
        <v>1247</v>
      </c>
      <c r="H373" s="526" t="s">
        <v>1803</v>
      </c>
      <c r="I373" s="215" t="s">
        <v>1178</v>
      </c>
      <c r="J373" s="255">
        <v>3</v>
      </c>
      <c r="K373" s="178" t="s">
        <v>448</v>
      </c>
      <c r="L373" s="256" t="s">
        <v>5788</v>
      </c>
      <c r="M373" s="350">
        <v>1</v>
      </c>
      <c r="N373" s="147">
        <f t="shared" si="41"/>
        <v>3</v>
      </c>
      <c r="O373" s="551" t="s">
        <v>6563</v>
      </c>
      <c r="P373" s="152" t="s">
        <v>6348</v>
      </c>
      <c r="Q373" s="338">
        <v>3</v>
      </c>
      <c r="R373" s="149">
        <f t="shared" si="43"/>
        <v>9</v>
      </c>
      <c r="S373" s="150"/>
      <c r="T373" s="497"/>
      <c r="U373" s="456"/>
      <c r="V373" s="456"/>
      <c r="W373" s="139"/>
      <c r="X373" s="139"/>
      <c r="Y373" s="151"/>
      <c r="Z373" s="139"/>
      <c r="AA373" s="139"/>
      <c r="AB373" s="152"/>
      <c r="AC373" s="153"/>
      <c r="AD373" s="119"/>
      <c r="AE373" s="78"/>
      <c r="AF373" s="123">
        <f t="shared" si="42"/>
        <v>12649</v>
      </c>
    </row>
    <row r="374" spans="1:32" ht="230.25" hidden="1" outlineLevel="3" thickBot="1" x14ac:dyDescent="0.25">
      <c r="A374" s="251" t="s">
        <v>4697</v>
      </c>
      <c r="B374" s="597"/>
      <c r="C374" s="602"/>
      <c r="D374" s="625"/>
      <c r="E374" s="139" t="s">
        <v>251</v>
      </c>
      <c r="F374" s="139" t="s">
        <v>5732</v>
      </c>
      <c r="G374" s="133" t="s">
        <v>674</v>
      </c>
      <c r="H374" s="526" t="s">
        <v>1227</v>
      </c>
      <c r="I374" s="215" t="s">
        <v>768</v>
      </c>
      <c r="J374" s="255">
        <v>1</v>
      </c>
      <c r="K374" s="178" t="s">
        <v>446</v>
      </c>
      <c r="L374" s="256" t="s">
        <v>5792</v>
      </c>
      <c r="M374" s="350">
        <v>1</v>
      </c>
      <c r="N374" s="147">
        <f t="shared" si="41"/>
        <v>1</v>
      </c>
      <c r="O374" s="551" t="s">
        <v>6563</v>
      </c>
      <c r="P374" s="152" t="s">
        <v>675</v>
      </c>
      <c r="Q374" s="338">
        <v>5</v>
      </c>
      <c r="R374" s="149">
        <f t="shared" si="43"/>
        <v>5</v>
      </c>
      <c r="S374" s="150"/>
      <c r="T374" s="497"/>
      <c r="U374" s="456"/>
      <c r="V374" s="456"/>
      <c r="W374" s="139"/>
      <c r="X374" s="139"/>
      <c r="Y374" s="151"/>
      <c r="Z374" s="139"/>
      <c r="AA374" s="139"/>
      <c r="AB374" s="152"/>
      <c r="AC374" s="153"/>
      <c r="AD374" s="119"/>
      <c r="AE374" s="78"/>
      <c r="AF374" s="123">
        <f t="shared" si="42"/>
        <v>12650</v>
      </c>
    </row>
    <row r="375" spans="1:32" ht="230.25" hidden="1" outlineLevel="3" thickBot="1" x14ac:dyDescent="0.25">
      <c r="A375" s="251" t="s">
        <v>4698</v>
      </c>
      <c r="B375" s="646" t="s">
        <v>5733</v>
      </c>
      <c r="C375" s="600" t="s">
        <v>2665</v>
      </c>
      <c r="D375" s="624" t="s">
        <v>2748</v>
      </c>
      <c r="E375" s="139" t="s">
        <v>194</v>
      </c>
      <c r="F375" s="139" t="s">
        <v>5735</v>
      </c>
      <c r="G375" s="348" t="s">
        <v>1247</v>
      </c>
      <c r="H375" s="526" t="s">
        <v>1803</v>
      </c>
      <c r="I375" s="215" t="s">
        <v>1178</v>
      </c>
      <c r="J375" s="130">
        <v>3</v>
      </c>
      <c r="K375" s="134" t="s">
        <v>448</v>
      </c>
      <c r="L375" s="125" t="s">
        <v>5788</v>
      </c>
      <c r="M375" s="174">
        <v>1</v>
      </c>
      <c r="N375" s="147">
        <f t="shared" si="41"/>
        <v>3</v>
      </c>
      <c r="O375" s="551" t="s">
        <v>6563</v>
      </c>
      <c r="P375" s="158" t="s">
        <v>6348</v>
      </c>
      <c r="Q375" s="338">
        <v>3</v>
      </c>
      <c r="R375" s="149">
        <f t="shared" si="43"/>
        <v>9</v>
      </c>
      <c r="S375" s="150"/>
      <c r="T375" s="497"/>
      <c r="U375" s="456"/>
      <c r="V375" s="456"/>
      <c r="W375" s="139"/>
      <c r="X375" s="139"/>
      <c r="Y375" s="151"/>
      <c r="Z375" s="139"/>
      <c r="AA375" s="139"/>
      <c r="AB375" s="152"/>
      <c r="AC375" s="153"/>
      <c r="AD375" s="119"/>
      <c r="AE375" s="78"/>
      <c r="AF375" s="123">
        <f t="shared" si="42"/>
        <v>12651</v>
      </c>
    </row>
    <row r="376" spans="1:32" ht="230.25" hidden="1" outlineLevel="3" thickBot="1" x14ac:dyDescent="0.25">
      <c r="A376" s="251" t="s">
        <v>4699</v>
      </c>
      <c r="B376" s="597"/>
      <c r="C376" s="602"/>
      <c r="D376" s="625"/>
      <c r="E376" s="139" t="s">
        <v>251</v>
      </c>
      <c r="F376" s="139" t="s">
        <v>5736</v>
      </c>
      <c r="G376" s="348" t="s">
        <v>1247</v>
      </c>
      <c r="H376" s="526" t="s">
        <v>1803</v>
      </c>
      <c r="I376" s="215" t="s">
        <v>1178</v>
      </c>
      <c r="J376" s="130">
        <v>3</v>
      </c>
      <c r="K376" s="134" t="s">
        <v>446</v>
      </c>
      <c r="L376" s="125" t="s">
        <v>5792</v>
      </c>
      <c r="M376" s="174">
        <v>1</v>
      </c>
      <c r="N376" s="147">
        <f t="shared" si="41"/>
        <v>3</v>
      </c>
      <c r="O376" s="551" t="s">
        <v>6563</v>
      </c>
      <c r="P376" s="158" t="s">
        <v>6348</v>
      </c>
      <c r="Q376" s="338">
        <v>3</v>
      </c>
      <c r="R376" s="149">
        <f t="shared" si="43"/>
        <v>9</v>
      </c>
      <c r="S376" s="150"/>
      <c r="T376" s="497"/>
      <c r="U376" s="456"/>
      <c r="V376" s="456"/>
      <c r="W376" s="139"/>
      <c r="X376" s="139"/>
      <c r="Y376" s="151"/>
      <c r="Z376" s="139"/>
      <c r="AA376" s="139"/>
      <c r="AB376" s="152"/>
      <c r="AC376" s="153"/>
      <c r="AD376" s="119"/>
      <c r="AE376" s="78"/>
      <c r="AF376" s="123">
        <f t="shared" si="42"/>
        <v>12652</v>
      </c>
    </row>
    <row r="377" spans="1:32" ht="230.25" hidden="1" outlineLevel="3" thickBot="1" x14ac:dyDescent="0.25">
      <c r="A377" s="251" t="s">
        <v>4700</v>
      </c>
      <c r="B377" s="646" t="s">
        <v>5734</v>
      </c>
      <c r="C377" s="676" t="s">
        <v>2666</v>
      </c>
      <c r="D377" s="624" t="s">
        <v>2748</v>
      </c>
      <c r="E377" s="139" t="s">
        <v>194</v>
      </c>
      <c r="F377" s="139" t="s">
        <v>4307</v>
      </c>
      <c r="G377" s="348" t="s">
        <v>1247</v>
      </c>
      <c r="H377" s="526" t="s">
        <v>1803</v>
      </c>
      <c r="I377" s="215" t="s">
        <v>1178</v>
      </c>
      <c r="J377" s="146">
        <v>3</v>
      </c>
      <c r="K377" s="134" t="s">
        <v>448</v>
      </c>
      <c r="L377" s="125" t="s">
        <v>5788</v>
      </c>
      <c r="M377" s="174">
        <v>1</v>
      </c>
      <c r="N377" s="147">
        <f t="shared" si="41"/>
        <v>3</v>
      </c>
      <c r="O377" s="551" t="s">
        <v>6563</v>
      </c>
      <c r="P377" s="158" t="s">
        <v>6348</v>
      </c>
      <c r="Q377" s="338">
        <v>3</v>
      </c>
      <c r="R377" s="149">
        <f t="shared" si="43"/>
        <v>9</v>
      </c>
      <c r="S377" s="150"/>
      <c r="T377" s="497"/>
      <c r="U377" s="456"/>
      <c r="V377" s="456"/>
      <c r="W377" s="139"/>
      <c r="X377" s="139"/>
      <c r="Y377" s="151"/>
      <c r="Z377" s="139"/>
      <c r="AA377" s="139"/>
      <c r="AB377" s="152"/>
      <c r="AC377" s="153"/>
      <c r="AD377" s="119"/>
      <c r="AE377" s="78"/>
      <c r="AF377" s="123">
        <f t="shared" si="42"/>
        <v>12653</v>
      </c>
    </row>
    <row r="378" spans="1:32" ht="230.25" hidden="1" outlineLevel="3" thickBot="1" x14ac:dyDescent="0.25">
      <c r="A378" s="251" t="s">
        <v>4701</v>
      </c>
      <c r="B378" s="597"/>
      <c r="C378" s="677"/>
      <c r="D378" s="625"/>
      <c r="E378" s="139" t="s">
        <v>251</v>
      </c>
      <c r="F378" s="139" t="s">
        <v>5809</v>
      </c>
      <c r="G378" s="348" t="s">
        <v>1247</v>
      </c>
      <c r="H378" s="526" t="s">
        <v>1803</v>
      </c>
      <c r="I378" s="215" t="s">
        <v>1178</v>
      </c>
      <c r="J378" s="130">
        <v>3</v>
      </c>
      <c r="K378" s="134" t="s">
        <v>446</v>
      </c>
      <c r="L378" s="125" t="s">
        <v>5792</v>
      </c>
      <c r="M378" s="332">
        <v>1</v>
      </c>
      <c r="N378" s="147">
        <f t="shared" si="41"/>
        <v>3</v>
      </c>
      <c r="O378" s="551" t="s">
        <v>6563</v>
      </c>
      <c r="P378" s="158" t="s">
        <v>6348</v>
      </c>
      <c r="Q378" s="338">
        <v>3</v>
      </c>
      <c r="R378" s="149">
        <f t="shared" si="43"/>
        <v>9</v>
      </c>
      <c r="S378" s="150"/>
      <c r="T378" s="497"/>
      <c r="U378" s="456"/>
      <c r="V378" s="456"/>
      <c r="W378" s="139"/>
      <c r="X378" s="139"/>
      <c r="Y378" s="151"/>
      <c r="Z378" s="139"/>
      <c r="AA378" s="139"/>
      <c r="AB378" s="152"/>
      <c r="AC378" s="153"/>
      <c r="AD378" s="119"/>
      <c r="AE378" s="78"/>
      <c r="AF378" s="123">
        <f t="shared" si="42"/>
        <v>12654</v>
      </c>
    </row>
    <row r="379" spans="1:32" ht="230.25" hidden="1" outlineLevel="3" thickBot="1" x14ac:dyDescent="0.25">
      <c r="A379" s="251" t="s">
        <v>4702</v>
      </c>
      <c r="B379" s="646" t="s">
        <v>4308</v>
      </c>
      <c r="C379" s="600" t="s">
        <v>2667</v>
      </c>
      <c r="D379" s="624" t="s">
        <v>2729</v>
      </c>
      <c r="E379" s="209" t="s">
        <v>208</v>
      </c>
      <c r="F379" s="139" t="s">
        <v>4295</v>
      </c>
      <c r="G379" s="133" t="s">
        <v>674</v>
      </c>
      <c r="H379" s="526" t="s">
        <v>1227</v>
      </c>
      <c r="I379" s="215" t="s">
        <v>768</v>
      </c>
      <c r="J379" s="257">
        <v>1</v>
      </c>
      <c r="K379" s="259" t="s">
        <v>192</v>
      </c>
      <c r="L379" s="215" t="s">
        <v>203</v>
      </c>
      <c r="M379" s="223">
        <v>1</v>
      </c>
      <c r="N379" s="147">
        <f t="shared" si="41"/>
        <v>1</v>
      </c>
      <c r="O379" s="551" t="s">
        <v>6563</v>
      </c>
      <c r="P379" s="152" t="s">
        <v>675</v>
      </c>
      <c r="Q379" s="338">
        <v>5</v>
      </c>
      <c r="R379" s="149">
        <f t="shared" si="43"/>
        <v>5</v>
      </c>
      <c r="S379" s="150"/>
      <c r="T379" s="497"/>
      <c r="U379" s="456"/>
      <c r="V379" s="456"/>
      <c r="W379" s="139"/>
      <c r="X379" s="139"/>
      <c r="Y379" s="151"/>
      <c r="Z379" s="139"/>
      <c r="AA379" s="139"/>
      <c r="AB379" s="152"/>
      <c r="AC379" s="153"/>
      <c r="AD379" s="119"/>
      <c r="AE379" s="78"/>
      <c r="AF379" s="123">
        <f t="shared" si="42"/>
        <v>12655</v>
      </c>
    </row>
    <row r="380" spans="1:32" ht="230.25" hidden="1" outlineLevel="3" thickBot="1" x14ac:dyDescent="0.25">
      <c r="A380" s="251" t="s">
        <v>4703</v>
      </c>
      <c r="B380" s="597"/>
      <c r="C380" s="602"/>
      <c r="D380" s="625"/>
      <c r="E380" s="209" t="s">
        <v>255</v>
      </c>
      <c r="F380" s="139" t="s">
        <v>6467</v>
      </c>
      <c r="G380" s="348" t="s">
        <v>1247</v>
      </c>
      <c r="H380" s="526" t="s">
        <v>1803</v>
      </c>
      <c r="I380" s="215" t="s">
        <v>1178</v>
      </c>
      <c r="J380" s="255">
        <v>3</v>
      </c>
      <c r="K380" s="178" t="s">
        <v>453</v>
      </c>
      <c r="L380" s="256" t="s">
        <v>449</v>
      </c>
      <c r="M380" s="350">
        <v>1</v>
      </c>
      <c r="N380" s="147">
        <f t="shared" si="41"/>
        <v>3</v>
      </c>
      <c r="O380" s="551" t="s">
        <v>6563</v>
      </c>
      <c r="P380" s="152" t="s">
        <v>6348</v>
      </c>
      <c r="Q380" s="338">
        <v>3</v>
      </c>
      <c r="R380" s="149">
        <f t="shared" si="43"/>
        <v>9</v>
      </c>
      <c r="S380" s="150"/>
      <c r="T380" s="497"/>
      <c r="U380" s="456"/>
      <c r="V380" s="456"/>
      <c r="W380" s="139"/>
      <c r="X380" s="139"/>
      <c r="Y380" s="151"/>
      <c r="Z380" s="139"/>
      <c r="AA380" s="139"/>
      <c r="AB380" s="152"/>
      <c r="AC380" s="153"/>
      <c r="AD380" s="119"/>
      <c r="AE380" s="78"/>
      <c r="AF380" s="123">
        <f t="shared" si="42"/>
        <v>12656</v>
      </c>
    </row>
    <row r="381" spans="1:32" ht="230.25" hidden="1" outlineLevel="3" thickBot="1" x14ac:dyDescent="0.25">
      <c r="A381" s="251" t="s">
        <v>4704</v>
      </c>
      <c r="B381" s="646" t="s">
        <v>2742</v>
      </c>
      <c r="C381" s="600" t="s">
        <v>2669</v>
      </c>
      <c r="D381" s="624" t="s">
        <v>2743</v>
      </c>
      <c r="E381" s="139" t="s">
        <v>194</v>
      </c>
      <c r="F381" s="295" t="s">
        <v>2744</v>
      </c>
      <c r="G381" s="133" t="s">
        <v>674</v>
      </c>
      <c r="H381" s="526" t="s">
        <v>1227</v>
      </c>
      <c r="I381" s="215" t="s">
        <v>768</v>
      </c>
      <c r="J381" s="257">
        <v>1</v>
      </c>
      <c r="K381" s="178" t="s">
        <v>448</v>
      </c>
      <c r="L381" s="256" t="s">
        <v>5788</v>
      </c>
      <c r="M381" s="350">
        <v>1</v>
      </c>
      <c r="N381" s="147">
        <f t="shared" si="41"/>
        <v>1</v>
      </c>
      <c r="O381" s="551" t="s">
        <v>6563</v>
      </c>
      <c r="P381" s="152" t="s">
        <v>103</v>
      </c>
      <c r="Q381" s="338">
        <v>5</v>
      </c>
      <c r="R381" s="149">
        <f t="shared" si="43"/>
        <v>5</v>
      </c>
      <c r="S381" s="150"/>
      <c r="T381" s="497"/>
      <c r="U381" s="456"/>
      <c r="V381" s="456"/>
      <c r="W381" s="139"/>
      <c r="X381" s="139"/>
      <c r="Y381" s="151"/>
      <c r="Z381" s="139"/>
      <c r="AA381" s="139"/>
      <c r="AB381" s="152"/>
      <c r="AC381" s="153"/>
      <c r="AD381" s="119"/>
      <c r="AE381" s="78"/>
      <c r="AF381" s="123">
        <f t="shared" si="42"/>
        <v>12657</v>
      </c>
    </row>
    <row r="382" spans="1:32" ht="230.25" hidden="1" outlineLevel="3" thickBot="1" x14ac:dyDescent="0.25">
      <c r="A382" s="251" t="s">
        <v>4705</v>
      </c>
      <c r="B382" s="597"/>
      <c r="C382" s="602"/>
      <c r="D382" s="625"/>
      <c r="E382" s="139" t="s">
        <v>251</v>
      </c>
      <c r="F382" s="295" t="s">
        <v>2745</v>
      </c>
      <c r="G382" s="133" t="s">
        <v>674</v>
      </c>
      <c r="H382" s="526" t="s">
        <v>1227</v>
      </c>
      <c r="I382" s="215" t="s">
        <v>768</v>
      </c>
      <c r="J382" s="257">
        <v>1</v>
      </c>
      <c r="K382" s="178" t="s">
        <v>446</v>
      </c>
      <c r="L382" s="256" t="s">
        <v>5792</v>
      </c>
      <c r="M382" s="351">
        <v>1</v>
      </c>
      <c r="N382" s="147">
        <f t="shared" si="41"/>
        <v>1</v>
      </c>
      <c r="O382" s="551" t="s">
        <v>6563</v>
      </c>
      <c r="P382" s="152" t="s">
        <v>675</v>
      </c>
      <c r="Q382" s="338">
        <v>5</v>
      </c>
      <c r="R382" s="149">
        <f t="shared" si="43"/>
        <v>5</v>
      </c>
      <c r="S382" s="150"/>
      <c r="T382" s="497"/>
      <c r="U382" s="456"/>
      <c r="V382" s="456"/>
      <c r="W382" s="139"/>
      <c r="X382" s="139"/>
      <c r="Y382" s="151"/>
      <c r="Z382" s="139"/>
      <c r="AA382" s="139"/>
      <c r="AB382" s="152"/>
      <c r="AC382" s="153"/>
      <c r="AD382" s="119"/>
      <c r="AE382" s="78"/>
      <c r="AF382" s="123">
        <f t="shared" si="42"/>
        <v>12658</v>
      </c>
    </row>
    <row r="383" spans="1:32" ht="230.25" hidden="1" outlineLevel="3" thickBot="1" x14ac:dyDescent="0.25">
      <c r="A383" s="251" t="s">
        <v>4706</v>
      </c>
      <c r="B383" s="646" t="s">
        <v>2746</v>
      </c>
      <c r="C383" s="676" t="s">
        <v>2670</v>
      </c>
      <c r="D383" s="624" t="s">
        <v>1888</v>
      </c>
      <c r="E383" s="209" t="s">
        <v>258</v>
      </c>
      <c r="F383" s="295" t="s">
        <v>2744</v>
      </c>
      <c r="G383" s="133" t="s">
        <v>674</v>
      </c>
      <c r="H383" s="526" t="s">
        <v>1227</v>
      </c>
      <c r="I383" s="215" t="s">
        <v>768</v>
      </c>
      <c r="J383" s="257">
        <v>1</v>
      </c>
      <c r="K383" s="259" t="s">
        <v>192</v>
      </c>
      <c r="L383" s="215" t="s">
        <v>203</v>
      </c>
      <c r="M383" s="223">
        <v>1</v>
      </c>
      <c r="N383" s="147">
        <f t="shared" si="41"/>
        <v>1</v>
      </c>
      <c r="O383" s="551" t="s">
        <v>6563</v>
      </c>
      <c r="P383" s="152" t="s">
        <v>675</v>
      </c>
      <c r="Q383" s="338">
        <v>5</v>
      </c>
      <c r="R383" s="149">
        <f t="shared" si="43"/>
        <v>5</v>
      </c>
      <c r="S383" s="150"/>
      <c r="T383" s="497"/>
      <c r="U383" s="456"/>
      <c r="V383" s="456"/>
      <c r="W383" s="139"/>
      <c r="X383" s="139"/>
      <c r="Y383" s="151"/>
      <c r="Z383" s="139"/>
      <c r="AA383" s="139"/>
      <c r="AB383" s="152"/>
      <c r="AC383" s="153"/>
      <c r="AD383" s="119"/>
      <c r="AE383" s="78"/>
      <c r="AF383" s="123">
        <f t="shared" si="42"/>
        <v>12659</v>
      </c>
    </row>
    <row r="384" spans="1:32" ht="230.25" hidden="1" outlineLevel="3" thickBot="1" x14ac:dyDescent="0.25">
      <c r="A384" s="251" t="s">
        <v>4707</v>
      </c>
      <c r="B384" s="597"/>
      <c r="C384" s="677"/>
      <c r="D384" s="625"/>
      <c r="E384" s="209" t="s">
        <v>257</v>
      </c>
      <c r="F384" s="295" t="s">
        <v>2744</v>
      </c>
      <c r="G384" s="133" t="s">
        <v>674</v>
      </c>
      <c r="H384" s="526" t="s">
        <v>1227</v>
      </c>
      <c r="I384" s="215" t="s">
        <v>768</v>
      </c>
      <c r="J384" s="257">
        <v>1</v>
      </c>
      <c r="K384" s="178" t="s">
        <v>455</v>
      </c>
      <c r="L384" s="215" t="s">
        <v>203</v>
      </c>
      <c r="M384" s="350">
        <v>1</v>
      </c>
      <c r="N384" s="147">
        <f t="shared" si="41"/>
        <v>1</v>
      </c>
      <c r="O384" s="551" t="s">
        <v>6563</v>
      </c>
      <c r="P384" s="152" t="s">
        <v>675</v>
      </c>
      <c r="Q384" s="338">
        <v>5</v>
      </c>
      <c r="R384" s="149">
        <f t="shared" si="43"/>
        <v>5</v>
      </c>
      <c r="S384" s="150"/>
      <c r="T384" s="497"/>
      <c r="U384" s="456"/>
      <c r="V384" s="456"/>
      <c r="W384" s="139"/>
      <c r="X384" s="139"/>
      <c r="Y384" s="151"/>
      <c r="Z384" s="139"/>
      <c r="AA384" s="139"/>
      <c r="AB384" s="152"/>
      <c r="AC384" s="153"/>
      <c r="AD384" s="119"/>
      <c r="AE384" s="78"/>
      <c r="AF384" s="123">
        <f t="shared" si="42"/>
        <v>12660</v>
      </c>
    </row>
    <row r="385" spans="1:32" ht="230.25" hidden="1" outlineLevel="3" thickBot="1" x14ac:dyDescent="0.25">
      <c r="A385" s="251" t="s">
        <v>4708</v>
      </c>
      <c r="B385" s="367" t="s">
        <v>2747</v>
      </c>
      <c r="C385" s="303" t="s">
        <v>2668</v>
      </c>
      <c r="D385" s="143" t="s">
        <v>1876</v>
      </c>
      <c r="E385" s="209" t="s">
        <v>2417</v>
      </c>
      <c r="F385" s="510" t="s">
        <v>4404</v>
      </c>
      <c r="G385" s="348" t="s">
        <v>1247</v>
      </c>
      <c r="H385" s="526" t="s">
        <v>1803</v>
      </c>
      <c r="I385" s="215" t="s">
        <v>1178</v>
      </c>
      <c r="J385" s="255">
        <v>3</v>
      </c>
      <c r="K385" s="178" t="s">
        <v>277</v>
      </c>
      <c r="L385" s="215" t="s">
        <v>203</v>
      </c>
      <c r="M385" s="351">
        <v>1</v>
      </c>
      <c r="N385" s="147">
        <f t="shared" si="41"/>
        <v>3</v>
      </c>
      <c r="O385" s="551" t="s">
        <v>6563</v>
      </c>
      <c r="P385" s="152" t="s">
        <v>6348</v>
      </c>
      <c r="Q385" s="338">
        <v>3</v>
      </c>
      <c r="R385" s="149">
        <f t="shared" si="43"/>
        <v>9</v>
      </c>
      <c r="S385" s="150"/>
      <c r="T385" s="497"/>
      <c r="U385" s="456"/>
      <c r="V385" s="456"/>
      <c r="W385" s="139"/>
      <c r="X385" s="139"/>
      <c r="Y385" s="151"/>
      <c r="Z385" s="139"/>
      <c r="AA385" s="139"/>
      <c r="AB385" s="152"/>
      <c r="AC385" s="153"/>
      <c r="AD385" s="119"/>
      <c r="AE385" s="78"/>
      <c r="AF385" s="123">
        <f t="shared" si="42"/>
        <v>12661</v>
      </c>
    </row>
    <row r="386" spans="1:32" ht="230.25" hidden="1" outlineLevel="3" thickBot="1" x14ac:dyDescent="0.25">
      <c r="A386" s="251" t="s">
        <v>515</v>
      </c>
      <c r="B386" s="646" t="s">
        <v>2682</v>
      </c>
      <c r="C386" s="600" t="s">
        <v>2681</v>
      </c>
      <c r="D386" s="624" t="s">
        <v>178</v>
      </c>
      <c r="E386" s="209" t="s">
        <v>450</v>
      </c>
      <c r="F386" s="209" t="s">
        <v>740</v>
      </c>
      <c r="G386" s="143" t="s">
        <v>1254</v>
      </c>
      <c r="H386" s="526" t="s">
        <v>1227</v>
      </c>
      <c r="I386" s="215" t="s">
        <v>768</v>
      </c>
      <c r="J386" s="255">
        <v>2</v>
      </c>
      <c r="K386" s="178" t="s">
        <v>451</v>
      </c>
      <c r="L386" s="256" t="s">
        <v>752</v>
      </c>
      <c r="M386" s="166">
        <v>1</v>
      </c>
      <c r="N386" s="147">
        <f t="shared" si="41"/>
        <v>2</v>
      </c>
      <c r="O386" s="551" t="s">
        <v>6563</v>
      </c>
      <c r="P386" s="152" t="s">
        <v>675</v>
      </c>
      <c r="Q386" s="338">
        <v>5</v>
      </c>
      <c r="R386" s="149">
        <f t="shared" si="43"/>
        <v>10</v>
      </c>
      <c r="S386" s="159"/>
      <c r="T386" s="494"/>
      <c r="U386" s="451"/>
      <c r="V386" s="451"/>
      <c r="W386" s="209"/>
      <c r="X386" s="209"/>
      <c r="Y386" s="211"/>
      <c r="Z386" s="209"/>
      <c r="AA386" s="209"/>
      <c r="AB386" s="160"/>
      <c r="AC386" s="155"/>
      <c r="AD386" s="119"/>
      <c r="AE386" s="78"/>
      <c r="AF386" s="123">
        <f t="shared" si="42"/>
        <v>-1726</v>
      </c>
    </row>
    <row r="387" spans="1:32" ht="230.25" hidden="1" outlineLevel="3" thickBot="1" x14ac:dyDescent="0.25">
      <c r="A387" s="251" t="s">
        <v>864</v>
      </c>
      <c r="B387" s="678"/>
      <c r="C387" s="602"/>
      <c r="D387" s="625"/>
      <c r="E387" s="209" t="s">
        <v>1339</v>
      </c>
      <c r="F387" s="508" t="s">
        <v>6471</v>
      </c>
      <c r="G387" s="482" t="s">
        <v>4218</v>
      </c>
      <c r="H387" s="525" t="s">
        <v>1803</v>
      </c>
      <c r="I387" s="145" t="s">
        <v>3018</v>
      </c>
      <c r="J387" s="146">
        <v>3</v>
      </c>
      <c r="K387" s="134" t="s">
        <v>277</v>
      </c>
      <c r="L387" s="125" t="s">
        <v>761</v>
      </c>
      <c r="M387" s="331">
        <v>1</v>
      </c>
      <c r="N387" s="132">
        <f t="shared" ref="N387" si="44">J387*M387</f>
        <v>3</v>
      </c>
      <c r="O387" s="551" t="s">
        <v>6563</v>
      </c>
      <c r="P387" s="323" t="s">
        <v>6348</v>
      </c>
      <c r="Q387" s="338">
        <v>2</v>
      </c>
      <c r="R387" s="149">
        <f t="shared" si="43"/>
        <v>6</v>
      </c>
      <c r="S387" s="159"/>
      <c r="T387" s="494"/>
      <c r="U387" s="451"/>
      <c r="V387" s="451"/>
      <c r="W387" s="209"/>
      <c r="X387" s="209"/>
      <c r="Y387" s="211"/>
      <c r="Z387" s="209"/>
      <c r="AA387" s="209"/>
      <c r="AB387" s="160"/>
      <c r="AC387" s="155"/>
      <c r="AD387" s="119"/>
      <c r="AE387" s="78"/>
      <c r="AF387" s="123">
        <f t="shared" si="42"/>
        <v>5737</v>
      </c>
    </row>
    <row r="388" spans="1:32" ht="230.25" hidden="1" outlineLevel="3" thickBot="1" x14ac:dyDescent="0.25">
      <c r="A388" s="251" t="s">
        <v>514</v>
      </c>
      <c r="B388" s="475" t="s">
        <v>2754</v>
      </c>
      <c r="C388" s="354" t="s">
        <v>1982</v>
      </c>
      <c r="D388" s="353" t="s">
        <v>1852</v>
      </c>
      <c r="E388" s="433" t="s">
        <v>287</v>
      </c>
      <c r="F388" s="352" t="s">
        <v>2020</v>
      </c>
      <c r="G388" s="143" t="s">
        <v>1247</v>
      </c>
      <c r="H388" s="252" t="s">
        <v>1228</v>
      </c>
      <c r="I388" s="215" t="s">
        <v>1178</v>
      </c>
      <c r="J388" s="255">
        <v>3</v>
      </c>
      <c r="K388" s="178" t="s">
        <v>277</v>
      </c>
      <c r="L388" s="256" t="s">
        <v>739</v>
      </c>
      <c r="M388" s="166">
        <v>1</v>
      </c>
      <c r="N388" s="147">
        <f t="shared" si="41"/>
        <v>3</v>
      </c>
      <c r="O388" s="551" t="s">
        <v>6563</v>
      </c>
      <c r="P388" s="323" t="s">
        <v>6547</v>
      </c>
      <c r="Q388" s="338">
        <v>2</v>
      </c>
      <c r="R388" s="149">
        <f t="shared" si="43"/>
        <v>6</v>
      </c>
      <c r="S388" s="159"/>
      <c r="T388" s="494"/>
      <c r="U388" s="451"/>
      <c r="V388" s="451"/>
      <c r="W388" s="209"/>
      <c r="X388" s="209"/>
      <c r="Y388" s="211"/>
      <c r="Z388" s="209"/>
      <c r="AA388" s="209"/>
      <c r="AB388" s="160"/>
      <c r="AC388" s="155"/>
      <c r="AD388" s="119"/>
      <c r="AE388" s="78"/>
      <c r="AF388" s="123">
        <f t="shared" si="42"/>
        <v>-1724</v>
      </c>
    </row>
    <row r="389" spans="1:32" ht="230.25" hidden="1" outlineLevel="3" thickBot="1" x14ac:dyDescent="0.25">
      <c r="A389" s="251" t="s">
        <v>517</v>
      </c>
      <c r="B389" s="739" t="s">
        <v>2755</v>
      </c>
      <c r="C389" s="635" t="s">
        <v>1983</v>
      </c>
      <c r="D389" s="627" t="s">
        <v>292</v>
      </c>
      <c r="E389" s="433" t="s">
        <v>445</v>
      </c>
      <c r="F389" s="511" t="s">
        <v>6468</v>
      </c>
      <c r="G389" s="143" t="s">
        <v>1247</v>
      </c>
      <c r="H389" s="252" t="s">
        <v>1228</v>
      </c>
      <c r="I389" s="215" t="s">
        <v>1178</v>
      </c>
      <c r="J389" s="255">
        <v>3</v>
      </c>
      <c r="K389" s="178" t="s">
        <v>446</v>
      </c>
      <c r="L389" s="256" t="s">
        <v>754</v>
      </c>
      <c r="M389" s="166">
        <v>1</v>
      </c>
      <c r="N389" s="147">
        <f t="shared" si="41"/>
        <v>3</v>
      </c>
      <c r="O389" s="551" t="s">
        <v>6563</v>
      </c>
      <c r="P389" s="323" t="s">
        <v>6470</v>
      </c>
      <c r="Q389" s="338">
        <v>2</v>
      </c>
      <c r="R389" s="149">
        <f t="shared" si="43"/>
        <v>6</v>
      </c>
      <c r="S389" s="159"/>
      <c r="T389" s="494"/>
      <c r="U389" s="451"/>
      <c r="V389" s="451" t="s">
        <v>753</v>
      </c>
      <c r="W389" s="209"/>
      <c r="X389" s="209"/>
      <c r="Y389" s="211"/>
      <c r="Z389" s="209"/>
      <c r="AA389" s="209"/>
      <c r="AB389" s="160"/>
      <c r="AC389" s="155"/>
      <c r="AD389" s="119"/>
      <c r="AE389" s="78"/>
      <c r="AF389" s="123">
        <f t="shared" si="42"/>
        <v>-1728</v>
      </c>
    </row>
    <row r="390" spans="1:32" ht="230.25" hidden="1" outlineLevel="3" thickBot="1" x14ac:dyDescent="0.25">
      <c r="A390" s="251" t="s">
        <v>866</v>
      </c>
      <c r="B390" s="739"/>
      <c r="C390" s="635"/>
      <c r="D390" s="627"/>
      <c r="E390" s="433" t="s">
        <v>447</v>
      </c>
      <c r="F390" s="511" t="s">
        <v>6468</v>
      </c>
      <c r="G390" s="143" t="s">
        <v>1247</v>
      </c>
      <c r="H390" s="252" t="s">
        <v>1228</v>
      </c>
      <c r="I390" s="215" t="s">
        <v>1178</v>
      </c>
      <c r="J390" s="255">
        <v>3</v>
      </c>
      <c r="K390" s="178" t="s">
        <v>448</v>
      </c>
      <c r="L390" s="256" t="s">
        <v>754</v>
      </c>
      <c r="M390" s="166">
        <v>1</v>
      </c>
      <c r="N390" s="147">
        <f t="shared" si="41"/>
        <v>3</v>
      </c>
      <c r="O390" s="551" t="s">
        <v>6563</v>
      </c>
      <c r="P390" s="323" t="s">
        <v>6470</v>
      </c>
      <c r="Q390" s="338">
        <v>2</v>
      </c>
      <c r="R390" s="149">
        <f t="shared" si="43"/>
        <v>6</v>
      </c>
      <c r="S390" s="159"/>
      <c r="T390" s="494"/>
      <c r="U390" s="451"/>
      <c r="V390" s="451"/>
      <c r="W390" s="209"/>
      <c r="X390" s="209"/>
      <c r="Y390" s="211"/>
      <c r="Z390" s="209"/>
      <c r="AA390" s="209"/>
      <c r="AB390" s="160"/>
      <c r="AC390" s="155"/>
      <c r="AD390" s="119"/>
      <c r="AE390" s="78"/>
      <c r="AF390" s="123">
        <f t="shared" si="42"/>
        <v>5739</v>
      </c>
    </row>
    <row r="391" spans="1:32" ht="230.25" hidden="1" outlineLevel="3" thickBot="1" x14ac:dyDescent="0.25">
      <c r="A391" s="251" t="s">
        <v>518</v>
      </c>
      <c r="B391" s="739" t="s">
        <v>2756</v>
      </c>
      <c r="C391" s="635" t="s">
        <v>2104</v>
      </c>
      <c r="D391" s="627" t="s">
        <v>738</v>
      </c>
      <c r="E391" s="433" t="s">
        <v>1833</v>
      </c>
      <c r="F391" s="511" t="s">
        <v>6468</v>
      </c>
      <c r="G391" s="143" t="s">
        <v>1247</v>
      </c>
      <c r="H391" s="252" t="s">
        <v>1228</v>
      </c>
      <c r="I391" s="215" t="s">
        <v>1178</v>
      </c>
      <c r="J391" s="255">
        <v>3</v>
      </c>
      <c r="K391" s="178" t="s">
        <v>459</v>
      </c>
      <c r="L391" s="256" t="s">
        <v>754</v>
      </c>
      <c r="M391" s="166">
        <v>2</v>
      </c>
      <c r="N391" s="147">
        <f t="shared" si="41"/>
        <v>6</v>
      </c>
      <c r="O391" s="551" t="s">
        <v>6563</v>
      </c>
      <c r="P391" s="323" t="s">
        <v>6470</v>
      </c>
      <c r="Q391" s="338">
        <v>2</v>
      </c>
      <c r="R391" s="149">
        <f t="shared" si="43"/>
        <v>12</v>
      </c>
      <c r="S391" s="159"/>
      <c r="T391" s="494"/>
      <c r="U391" s="451"/>
      <c r="V391" s="451" t="s">
        <v>753</v>
      </c>
      <c r="W391" s="209"/>
      <c r="X391" s="209"/>
      <c r="Y391" s="211"/>
      <c r="Z391" s="209"/>
      <c r="AA391" s="209"/>
      <c r="AB391" s="160"/>
      <c r="AC391" s="155"/>
      <c r="AD391" s="119"/>
      <c r="AE391" s="78"/>
      <c r="AF391" s="123">
        <f t="shared" si="42"/>
        <v>-1729</v>
      </c>
    </row>
    <row r="392" spans="1:32" ht="230.25" hidden="1" outlineLevel="3" thickBot="1" x14ac:dyDescent="0.25">
      <c r="A392" s="251" t="s">
        <v>867</v>
      </c>
      <c r="B392" s="739"/>
      <c r="C392" s="635"/>
      <c r="D392" s="627"/>
      <c r="E392" s="433" t="s">
        <v>1835</v>
      </c>
      <c r="F392" s="511" t="s">
        <v>6468</v>
      </c>
      <c r="G392" s="143" t="s">
        <v>1247</v>
      </c>
      <c r="H392" s="252" t="s">
        <v>1228</v>
      </c>
      <c r="I392" s="215" t="s">
        <v>1178</v>
      </c>
      <c r="J392" s="255">
        <v>3</v>
      </c>
      <c r="K392" s="178" t="s">
        <v>460</v>
      </c>
      <c r="L392" s="256" t="s">
        <v>754</v>
      </c>
      <c r="M392" s="166">
        <v>2</v>
      </c>
      <c r="N392" s="147">
        <f t="shared" si="41"/>
        <v>6</v>
      </c>
      <c r="O392" s="551" t="s">
        <v>6563</v>
      </c>
      <c r="P392" s="323" t="s">
        <v>6470</v>
      </c>
      <c r="Q392" s="338">
        <v>2</v>
      </c>
      <c r="R392" s="149">
        <f t="shared" si="43"/>
        <v>12</v>
      </c>
      <c r="S392" s="159"/>
      <c r="T392" s="494"/>
      <c r="U392" s="451"/>
      <c r="V392" s="451" t="s">
        <v>753</v>
      </c>
      <c r="W392" s="209"/>
      <c r="X392" s="209"/>
      <c r="Y392" s="211"/>
      <c r="Z392" s="209"/>
      <c r="AA392" s="209"/>
      <c r="AB392" s="160"/>
      <c r="AC392" s="155"/>
      <c r="AD392" s="119"/>
      <c r="AE392" s="78"/>
      <c r="AF392" s="123">
        <f t="shared" si="42"/>
        <v>5740</v>
      </c>
    </row>
    <row r="393" spans="1:32" ht="230.25" hidden="1" outlineLevel="3" thickBot="1" x14ac:dyDescent="0.25">
      <c r="A393" s="251" t="s">
        <v>519</v>
      </c>
      <c r="B393" s="739" t="s">
        <v>2757</v>
      </c>
      <c r="C393" s="635" t="s">
        <v>2105</v>
      </c>
      <c r="D393" s="627" t="s">
        <v>756</v>
      </c>
      <c r="E393" s="433" t="s">
        <v>456</v>
      </c>
      <c r="F393" s="511" t="s">
        <v>6468</v>
      </c>
      <c r="G393" s="143" t="s">
        <v>1247</v>
      </c>
      <c r="H393" s="252" t="s">
        <v>1228</v>
      </c>
      <c r="I393" s="215" t="s">
        <v>1178</v>
      </c>
      <c r="J393" s="255">
        <v>3</v>
      </c>
      <c r="K393" s="178" t="s">
        <v>454</v>
      </c>
      <c r="L393" s="256" t="s">
        <v>754</v>
      </c>
      <c r="M393" s="166">
        <v>2</v>
      </c>
      <c r="N393" s="147">
        <f t="shared" si="41"/>
        <v>6</v>
      </c>
      <c r="O393" s="551" t="s">
        <v>6563</v>
      </c>
      <c r="P393" s="323" t="s">
        <v>6470</v>
      </c>
      <c r="Q393" s="338">
        <v>2</v>
      </c>
      <c r="R393" s="149">
        <f t="shared" si="43"/>
        <v>12</v>
      </c>
      <c r="S393" s="159"/>
      <c r="T393" s="494"/>
      <c r="U393" s="451"/>
      <c r="V393" s="451" t="s">
        <v>753</v>
      </c>
      <c r="W393" s="209"/>
      <c r="X393" s="209"/>
      <c r="Y393" s="211"/>
      <c r="Z393" s="209"/>
      <c r="AA393" s="209"/>
      <c r="AB393" s="160"/>
      <c r="AC393" s="155"/>
      <c r="AD393" s="119"/>
      <c r="AE393" s="78"/>
      <c r="AF393" s="123">
        <f t="shared" si="42"/>
        <v>-1730</v>
      </c>
    </row>
    <row r="394" spans="1:32" ht="230.25" hidden="1" outlineLevel="3" thickBot="1" x14ac:dyDescent="0.25">
      <c r="A394" s="251" t="s">
        <v>868</v>
      </c>
      <c r="B394" s="739"/>
      <c r="C394" s="635"/>
      <c r="D394" s="627"/>
      <c r="E394" s="433" t="s">
        <v>457</v>
      </c>
      <c r="F394" s="511" t="s">
        <v>6468</v>
      </c>
      <c r="G394" s="143" t="s">
        <v>1247</v>
      </c>
      <c r="H394" s="252" t="s">
        <v>1228</v>
      </c>
      <c r="I394" s="215" t="s">
        <v>1178</v>
      </c>
      <c r="J394" s="255">
        <v>3</v>
      </c>
      <c r="K394" s="178" t="s">
        <v>455</v>
      </c>
      <c r="L394" s="256" t="s">
        <v>754</v>
      </c>
      <c r="M394" s="166">
        <v>2</v>
      </c>
      <c r="N394" s="147">
        <f>M394*J394</f>
        <v>6</v>
      </c>
      <c r="O394" s="551" t="s">
        <v>6563</v>
      </c>
      <c r="P394" s="323" t="s">
        <v>6470</v>
      </c>
      <c r="Q394" s="338">
        <v>2</v>
      </c>
      <c r="R394" s="149">
        <f t="shared" si="43"/>
        <v>12</v>
      </c>
      <c r="S394" s="159"/>
      <c r="T394" s="494"/>
      <c r="U394" s="451"/>
      <c r="V394" s="451" t="s">
        <v>753</v>
      </c>
      <c r="W394" s="209"/>
      <c r="X394" s="209"/>
      <c r="Y394" s="211"/>
      <c r="Z394" s="209"/>
      <c r="AA394" s="209"/>
      <c r="AB394" s="160"/>
      <c r="AC394" s="155"/>
      <c r="AD394" s="119"/>
      <c r="AE394" s="78"/>
      <c r="AF394" s="123">
        <f t="shared" si="42"/>
        <v>5741</v>
      </c>
    </row>
    <row r="395" spans="1:32" ht="230.25" hidden="1" outlineLevel="3" thickBot="1" x14ac:dyDescent="0.25">
      <c r="A395" s="251" t="s">
        <v>520</v>
      </c>
      <c r="B395" s="646" t="s">
        <v>2758</v>
      </c>
      <c r="C395" s="601" t="s">
        <v>2106</v>
      </c>
      <c r="D395" s="638" t="s">
        <v>1266</v>
      </c>
      <c r="E395" s="209" t="s">
        <v>463</v>
      </c>
      <c r="F395" s="511" t="s">
        <v>6468</v>
      </c>
      <c r="G395" s="143" t="s">
        <v>1247</v>
      </c>
      <c r="H395" s="252" t="s">
        <v>1228</v>
      </c>
      <c r="I395" s="215" t="s">
        <v>1178</v>
      </c>
      <c r="J395" s="255">
        <v>3</v>
      </c>
      <c r="K395" s="178" t="s">
        <v>1265</v>
      </c>
      <c r="L395" s="256" t="s">
        <v>754</v>
      </c>
      <c r="M395" s="166">
        <v>2</v>
      </c>
      <c r="N395" s="147">
        <f>M395*J395</f>
        <v>6</v>
      </c>
      <c r="O395" s="551" t="s">
        <v>6563</v>
      </c>
      <c r="P395" s="323" t="s">
        <v>6470</v>
      </c>
      <c r="Q395" s="338">
        <v>2</v>
      </c>
      <c r="R395" s="149">
        <f t="shared" si="43"/>
        <v>12</v>
      </c>
      <c r="S395" s="159"/>
      <c r="T395" s="494"/>
      <c r="U395" s="451"/>
      <c r="V395" s="451" t="s">
        <v>753</v>
      </c>
      <c r="W395" s="209"/>
      <c r="X395" s="209"/>
      <c r="Y395" s="211"/>
      <c r="Z395" s="209"/>
      <c r="AA395" s="209"/>
      <c r="AB395" s="160"/>
      <c r="AC395" s="155"/>
      <c r="AD395" s="119"/>
      <c r="AE395" s="78"/>
      <c r="AF395" s="123">
        <f t="shared" ref="AF395:AF458" si="45">VALUE(RIGHT((IF(A395="",0,A395)),5))</f>
        <v>-1731</v>
      </c>
    </row>
    <row r="396" spans="1:32" ht="230.25" hidden="1" outlineLevel="3" thickBot="1" x14ac:dyDescent="0.25">
      <c r="A396" s="251" t="s">
        <v>869</v>
      </c>
      <c r="B396" s="678"/>
      <c r="C396" s="602"/>
      <c r="D396" s="625"/>
      <c r="E396" s="209" t="s">
        <v>462</v>
      </c>
      <c r="F396" s="511" t="s">
        <v>6468</v>
      </c>
      <c r="G396" s="143" t="s">
        <v>1247</v>
      </c>
      <c r="H396" s="252" t="s">
        <v>1228</v>
      </c>
      <c r="I396" s="215" t="s">
        <v>1178</v>
      </c>
      <c r="J396" s="255">
        <v>3</v>
      </c>
      <c r="K396" s="178" t="s">
        <v>461</v>
      </c>
      <c r="L396" s="256" t="s">
        <v>754</v>
      </c>
      <c r="M396" s="166">
        <v>2</v>
      </c>
      <c r="N396" s="147">
        <f>M396*J396</f>
        <v>6</v>
      </c>
      <c r="O396" s="551" t="s">
        <v>6563</v>
      </c>
      <c r="P396" s="323" t="s">
        <v>6470</v>
      </c>
      <c r="Q396" s="338">
        <v>2</v>
      </c>
      <c r="R396" s="149">
        <f t="shared" si="43"/>
        <v>12</v>
      </c>
      <c r="S396" s="159"/>
      <c r="T396" s="494"/>
      <c r="U396" s="451"/>
      <c r="V396" s="451" t="s">
        <v>753</v>
      </c>
      <c r="W396" s="209"/>
      <c r="X396" s="209"/>
      <c r="Y396" s="211"/>
      <c r="Z396" s="209"/>
      <c r="AA396" s="209"/>
      <c r="AB396" s="160"/>
      <c r="AC396" s="155"/>
      <c r="AD396" s="119"/>
      <c r="AE396" s="78"/>
      <c r="AF396" s="123">
        <f t="shared" si="45"/>
        <v>5742</v>
      </c>
    </row>
    <row r="397" spans="1:32" ht="21" outlineLevel="2" collapsed="1" thickBot="1" x14ac:dyDescent="0.25">
      <c r="A397" s="144"/>
      <c r="B397" s="117" t="s">
        <v>757</v>
      </c>
      <c r="C397" s="272"/>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c r="AA397" s="117"/>
      <c r="AB397" s="117"/>
      <c r="AC397" s="117"/>
      <c r="AD397" s="118"/>
      <c r="AE397" s="78"/>
      <c r="AF397" s="123">
        <f t="shared" si="45"/>
        <v>0</v>
      </c>
    </row>
    <row r="398" spans="1:32" ht="230.25" hidden="1" outlineLevel="3" thickBot="1" x14ac:dyDescent="0.25">
      <c r="A398" s="144" t="s">
        <v>522</v>
      </c>
      <c r="B398" s="168" t="s">
        <v>2759</v>
      </c>
      <c r="C398" s="280" t="s">
        <v>1984</v>
      </c>
      <c r="D398" s="225" t="s">
        <v>293</v>
      </c>
      <c r="E398" s="206" t="s">
        <v>294</v>
      </c>
      <c r="F398" s="511" t="s">
        <v>6423</v>
      </c>
      <c r="G398" s="502" t="s">
        <v>4218</v>
      </c>
      <c r="H398" s="525" t="s">
        <v>1803</v>
      </c>
      <c r="I398" s="145" t="s">
        <v>3018</v>
      </c>
      <c r="J398" s="146">
        <v>3</v>
      </c>
      <c r="K398" s="134" t="s">
        <v>277</v>
      </c>
      <c r="L398" s="125" t="s">
        <v>761</v>
      </c>
      <c r="M398" s="331">
        <v>1</v>
      </c>
      <c r="N398" s="132">
        <f t="shared" ref="N398:N418" si="46">J398*M398</f>
        <v>3</v>
      </c>
      <c r="O398" s="551" t="s">
        <v>6563</v>
      </c>
      <c r="P398" s="323" t="s">
        <v>6348</v>
      </c>
      <c r="Q398" s="338">
        <v>2</v>
      </c>
      <c r="R398" s="149">
        <f t="shared" ref="R398:R425" si="47">J398*M398*Q398</f>
        <v>6</v>
      </c>
      <c r="S398" s="159"/>
      <c r="T398" s="494"/>
      <c r="U398" s="451"/>
      <c r="V398" s="451"/>
      <c r="W398" s="209"/>
      <c r="X398" s="209"/>
      <c r="Y398" s="211"/>
      <c r="Z398" s="209"/>
      <c r="AA398" s="209"/>
      <c r="AB398" s="160"/>
      <c r="AC398" s="155"/>
      <c r="AD398" s="119"/>
      <c r="AE398" s="78"/>
      <c r="AF398" s="123">
        <f t="shared" si="45"/>
        <v>-1733</v>
      </c>
    </row>
    <row r="399" spans="1:32" ht="230.25" hidden="1" outlineLevel="3" thickBot="1" x14ac:dyDescent="0.25">
      <c r="A399" s="144" t="s">
        <v>871</v>
      </c>
      <c r="B399" s="647" t="s">
        <v>2496</v>
      </c>
      <c r="C399" s="637" t="s">
        <v>2776</v>
      </c>
      <c r="D399" s="626" t="s">
        <v>732</v>
      </c>
      <c r="E399" s="206" t="s">
        <v>695</v>
      </c>
      <c r="F399" s="206" t="s">
        <v>6422</v>
      </c>
      <c r="G399" s="502" t="s">
        <v>4218</v>
      </c>
      <c r="H399" s="525" t="s">
        <v>1803</v>
      </c>
      <c r="I399" s="145" t="s">
        <v>3018</v>
      </c>
      <c r="J399" s="146">
        <v>3</v>
      </c>
      <c r="K399" s="134" t="s">
        <v>227</v>
      </c>
      <c r="L399" s="125" t="s">
        <v>761</v>
      </c>
      <c r="M399" s="148">
        <v>2</v>
      </c>
      <c r="N399" s="132">
        <f t="shared" si="46"/>
        <v>6</v>
      </c>
      <c r="O399" s="551" t="s">
        <v>6563</v>
      </c>
      <c r="P399" s="158" t="s">
        <v>6348</v>
      </c>
      <c r="Q399" s="338">
        <v>2</v>
      </c>
      <c r="R399" s="149">
        <f t="shared" si="47"/>
        <v>12</v>
      </c>
      <c r="S399" s="159"/>
      <c r="T399" s="494"/>
      <c r="U399" s="451"/>
      <c r="V399" s="451"/>
      <c r="W399" s="209"/>
      <c r="X399" s="209"/>
      <c r="Y399" s="211"/>
      <c r="Z399" s="209"/>
      <c r="AA399" s="209"/>
      <c r="AB399" s="160"/>
      <c r="AC399" s="155"/>
      <c r="AD399" s="119"/>
      <c r="AE399" s="78"/>
      <c r="AF399" s="123">
        <f t="shared" si="45"/>
        <v>5744</v>
      </c>
    </row>
    <row r="400" spans="1:32" ht="230.25" hidden="1" outlineLevel="3" thickBot="1" x14ac:dyDescent="0.25">
      <c r="A400" s="144" t="s">
        <v>872</v>
      </c>
      <c r="B400" s="649"/>
      <c r="C400" s="637"/>
      <c r="D400" s="626"/>
      <c r="E400" s="206" t="s">
        <v>696</v>
      </c>
      <c r="F400" s="206" t="s">
        <v>762</v>
      </c>
      <c r="G400" s="205" t="s">
        <v>1254</v>
      </c>
      <c r="H400" s="526" t="s">
        <v>1227</v>
      </c>
      <c r="I400" s="145" t="s">
        <v>768</v>
      </c>
      <c r="J400" s="130">
        <v>1</v>
      </c>
      <c r="K400" s="134" t="s">
        <v>227</v>
      </c>
      <c r="L400" s="125" t="s">
        <v>743</v>
      </c>
      <c r="M400" s="131">
        <v>2</v>
      </c>
      <c r="N400" s="132">
        <f t="shared" si="46"/>
        <v>2</v>
      </c>
      <c r="O400" s="551" t="s">
        <v>6563</v>
      </c>
      <c r="P400" s="323" t="s">
        <v>103</v>
      </c>
      <c r="Q400" s="338">
        <v>2</v>
      </c>
      <c r="R400" s="149">
        <f t="shared" si="47"/>
        <v>4</v>
      </c>
      <c r="S400" s="159"/>
      <c r="T400" s="494"/>
      <c r="U400" s="451"/>
      <c r="V400" s="451"/>
      <c r="W400" s="209"/>
      <c r="X400" s="209"/>
      <c r="Y400" s="211"/>
      <c r="Z400" s="209"/>
      <c r="AA400" s="209"/>
      <c r="AB400" s="160"/>
      <c r="AC400" s="155"/>
      <c r="AD400" s="119"/>
      <c r="AE400" s="78"/>
      <c r="AF400" s="123">
        <f t="shared" si="45"/>
        <v>5745</v>
      </c>
    </row>
    <row r="401" spans="1:32" ht="230.25" hidden="1" outlineLevel="3" thickBot="1" x14ac:dyDescent="0.25">
      <c r="A401" s="144" t="s">
        <v>873</v>
      </c>
      <c r="B401" s="647" t="s">
        <v>2753</v>
      </c>
      <c r="C401" s="637" t="s">
        <v>2108</v>
      </c>
      <c r="D401" s="626" t="s">
        <v>692</v>
      </c>
      <c r="E401" s="206" t="s">
        <v>445</v>
      </c>
      <c r="F401" s="206" t="s">
        <v>763</v>
      </c>
      <c r="G401" s="205" t="s">
        <v>1254</v>
      </c>
      <c r="H401" s="526" t="s">
        <v>1227</v>
      </c>
      <c r="I401" s="145" t="s">
        <v>768</v>
      </c>
      <c r="J401" s="130">
        <v>1</v>
      </c>
      <c r="K401" s="134" t="s">
        <v>446</v>
      </c>
      <c r="L401" s="125" t="s">
        <v>1250</v>
      </c>
      <c r="M401" s="148">
        <v>1</v>
      </c>
      <c r="N401" s="132">
        <f t="shared" si="46"/>
        <v>1</v>
      </c>
      <c r="O401" s="551" t="s">
        <v>6563</v>
      </c>
      <c r="P401" s="158" t="s">
        <v>103</v>
      </c>
      <c r="Q401" s="338">
        <v>5</v>
      </c>
      <c r="R401" s="149">
        <f t="shared" si="47"/>
        <v>5</v>
      </c>
      <c r="S401" s="159"/>
      <c r="T401" s="494"/>
      <c r="U401" s="451"/>
      <c r="V401" s="451"/>
      <c r="W401" s="209"/>
      <c r="X401" s="209"/>
      <c r="Y401" s="211"/>
      <c r="Z401" s="209"/>
      <c r="AA401" s="209"/>
      <c r="AB401" s="160"/>
      <c r="AC401" s="155"/>
      <c r="AD401" s="119"/>
      <c r="AE401" s="78"/>
      <c r="AF401" s="123">
        <f t="shared" si="45"/>
        <v>5746</v>
      </c>
    </row>
    <row r="402" spans="1:32" ht="230.25" hidden="1" outlineLevel="3" thickBot="1" x14ac:dyDescent="0.25">
      <c r="A402" s="144" t="s">
        <v>874</v>
      </c>
      <c r="B402" s="649"/>
      <c r="C402" s="637"/>
      <c r="D402" s="626"/>
      <c r="E402" s="206" t="s">
        <v>447</v>
      </c>
      <c r="F402" s="206" t="s">
        <v>763</v>
      </c>
      <c r="G402" s="205" t="s">
        <v>1254</v>
      </c>
      <c r="H402" s="526" t="s">
        <v>1227</v>
      </c>
      <c r="I402" s="145" t="s">
        <v>768</v>
      </c>
      <c r="J402" s="130">
        <v>1</v>
      </c>
      <c r="K402" s="134" t="s">
        <v>448</v>
      </c>
      <c r="L402" s="125" t="s">
        <v>1250</v>
      </c>
      <c r="M402" s="148">
        <v>1</v>
      </c>
      <c r="N402" s="132">
        <f t="shared" si="46"/>
        <v>1</v>
      </c>
      <c r="O402" s="551" t="s">
        <v>6563</v>
      </c>
      <c r="P402" s="158" t="s">
        <v>103</v>
      </c>
      <c r="Q402" s="338">
        <v>5</v>
      </c>
      <c r="R402" s="149">
        <f t="shared" si="47"/>
        <v>5</v>
      </c>
      <c r="S402" s="159"/>
      <c r="T402" s="494"/>
      <c r="U402" s="451"/>
      <c r="V402" s="451"/>
      <c r="W402" s="209"/>
      <c r="X402" s="209"/>
      <c r="Y402" s="211"/>
      <c r="Z402" s="209"/>
      <c r="AA402" s="209"/>
      <c r="AB402" s="160"/>
      <c r="AC402" s="155"/>
      <c r="AD402" s="119"/>
      <c r="AE402" s="78"/>
      <c r="AF402" s="123">
        <f t="shared" si="45"/>
        <v>5747</v>
      </c>
    </row>
    <row r="403" spans="1:32" ht="230.25" hidden="1" outlineLevel="3" thickBot="1" x14ac:dyDescent="0.25">
      <c r="A403" s="144" t="s">
        <v>523</v>
      </c>
      <c r="B403" s="647" t="s">
        <v>2760</v>
      </c>
      <c r="C403" s="637" t="s">
        <v>2109</v>
      </c>
      <c r="D403" s="626" t="s">
        <v>759</v>
      </c>
      <c r="E403" s="206" t="s">
        <v>463</v>
      </c>
      <c r="F403" s="511" t="s">
        <v>6423</v>
      </c>
      <c r="G403" s="502" t="s">
        <v>4218</v>
      </c>
      <c r="H403" s="525" t="s">
        <v>1803</v>
      </c>
      <c r="I403" s="145" t="s">
        <v>3018</v>
      </c>
      <c r="J403" s="146">
        <v>3</v>
      </c>
      <c r="K403" s="134" t="s">
        <v>277</v>
      </c>
      <c r="L403" s="125" t="s">
        <v>761</v>
      </c>
      <c r="M403" s="331">
        <v>1</v>
      </c>
      <c r="N403" s="132">
        <f t="shared" ref="N403" si="48">J403*M403</f>
        <v>3</v>
      </c>
      <c r="O403" s="551" t="s">
        <v>6563</v>
      </c>
      <c r="P403" s="323" t="s">
        <v>6348</v>
      </c>
      <c r="Q403" s="338">
        <v>2</v>
      </c>
      <c r="R403" s="149">
        <f t="shared" si="47"/>
        <v>6</v>
      </c>
      <c r="S403" s="443"/>
      <c r="T403" s="494"/>
      <c r="U403" s="451"/>
      <c r="V403" s="451"/>
      <c r="W403" s="431"/>
      <c r="X403" s="431"/>
      <c r="Y403" s="429"/>
      <c r="Z403" s="431"/>
      <c r="AA403" s="431"/>
      <c r="AB403" s="444"/>
      <c r="AC403" s="155"/>
      <c r="AD403" s="119"/>
      <c r="AE403" s="78"/>
      <c r="AF403" s="123">
        <f t="shared" si="45"/>
        <v>-1735</v>
      </c>
    </row>
    <row r="404" spans="1:32" ht="230.25" hidden="1" outlineLevel="3" thickBot="1" x14ac:dyDescent="0.25">
      <c r="A404" s="144" t="s">
        <v>875</v>
      </c>
      <c r="B404" s="649"/>
      <c r="C404" s="637"/>
      <c r="D404" s="626"/>
      <c r="E404" s="206" t="s">
        <v>462</v>
      </c>
      <c r="F404" s="246" t="s">
        <v>1263</v>
      </c>
      <c r="G404" s="205" t="s">
        <v>1254</v>
      </c>
      <c r="H404" s="526" t="s">
        <v>1804</v>
      </c>
      <c r="I404" s="145" t="s">
        <v>768</v>
      </c>
      <c r="J404" s="130">
        <v>2</v>
      </c>
      <c r="K404" s="134" t="s">
        <v>461</v>
      </c>
      <c r="L404" s="125" t="s">
        <v>743</v>
      </c>
      <c r="M404" s="148">
        <v>1</v>
      </c>
      <c r="N404" s="132">
        <f t="shared" si="46"/>
        <v>2</v>
      </c>
      <c r="O404" s="551" t="s">
        <v>6563</v>
      </c>
      <c r="P404" s="158" t="s">
        <v>103</v>
      </c>
      <c r="Q404" s="338">
        <v>5</v>
      </c>
      <c r="R404" s="149">
        <f t="shared" si="47"/>
        <v>10</v>
      </c>
      <c r="S404" s="443"/>
      <c r="T404" s="494"/>
      <c r="U404" s="451"/>
      <c r="V404" s="451"/>
      <c r="W404" s="431"/>
      <c r="X404" s="431"/>
      <c r="Y404" s="429"/>
      <c r="Z404" s="431"/>
      <c r="AA404" s="431"/>
      <c r="AB404" s="444"/>
      <c r="AC404" s="155"/>
      <c r="AD404" s="119"/>
      <c r="AE404" s="78"/>
      <c r="AF404" s="123">
        <f t="shared" si="45"/>
        <v>5748</v>
      </c>
    </row>
    <row r="405" spans="1:32" ht="230.25" hidden="1" outlineLevel="3" thickBot="1" x14ac:dyDescent="0.25">
      <c r="A405" s="251" t="s">
        <v>4709</v>
      </c>
      <c r="B405" s="596" t="s">
        <v>2766</v>
      </c>
      <c r="C405" s="600" t="s">
        <v>2764</v>
      </c>
      <c r="D405" s="624" t="s">
        <v>2767</v>
      </c>
      <c r="E405" s="139" t="s">
        <v>194</v>
      </c>
      <c r="F405" s="482" t="s">
        <v>4309</v>
      </c>
      <c r="G405" s="502" t="s">
        <v>4218</v>
      </c>
      <c r="H405" s="525" t="s">
        <v>1803</v>
      </c>
      <c r="I405" s="145" t="s">
        <v>3018</v>
      </c>
      <c r="J405" s="146">
        <v>3</v>
      </c>
      <c r="K405" s="178" t="s">
        <v>448</v>
      </c>
      <c r="L405" s="256" t="s">
        <v>5788</v>
      </c>
      <c r="M405" s="350">
        <v>1</v>
      </c>
      <c r="N405" s="147">
        <f t="shared" si="46"/>
        <v>3</v>
      </c>
      <c r="O405" s="551" t="s">
        <v>6563</v>
      </c>
      <c r="P405" s="323" t="s">
        <v>6348</v>
      </c>
      <c r="Q405" s="338">
        <v>3</v>
      </c>
      <c r="R405" s="149">
        <f t="shared" si="47"/>
        <v>9</v>
      </c>
      <c r="S405" s="443"/>
      <c r="T405" s="494"/>
      <c r="U405" s="451"/>
      <c r="V405" s="451"/>
      <c r="W405" s="431"/>
      <c r="X405" s="431"/>
      <c r="Y405" s="429"/>
      <c r="Z405" s="431"/>
      <c r="AA405" s="431"/>
      <c r="AB405" s="444"/>
      <c r="AC405" s="155"/>
      <c r="AD405" s="119"/>
      <c r="AE405" s="78"/>
      <c r="AF405" s="123">
        <f t="shared" si="45"/>
        <v>12662</v>
      </c>
    </row>
    <row r="406" spans="1:32" ht="230.25" hidden="1" outlineLevel="3" thickBot="1" x14ac:dyDescent="0.25">
      <c r="A406" s="251" t="s">
        <v>4710</v>
      </c>
      <c r="B406" s="597"/>
      <c r="C406" s="602"/>
      <c r="D406" s="625"/>
      <c r="E406" s="139" t="s">
        <v>251</v>
      </c>
      <c r="F406" s="139" t="s">
        <v>4310</v>
      </c>
      <c r="G406" s="133" t="s">
        <v>674</v>
      </c>
      <c r="H406" s="526" t="s">
        <v>1227</v>
      </c>
      <c r="I406" s="215" t="s">
        <v>768</v>
      </c>
      <c r="J406" s="257">
        <v>2</v>
      </c>
      <c r="K406" s="178" t="s">
        <v>446</v>
      </c>
      <c r="L406" s="256" t="s">
        <v>5792</v>
      </c>
      <c r="M406" s="350">
        <v>1</v>
      </c>
      <c r="N406" s="147">
        <f t="shared" si="46"/>
        <v>2</v>
      </c>
      <c r="O406" s="551" t="s">
        <v>6563</v>
      </c>
      <c r="P406" s="152" t="s">
        <v>675</v>
      </c>
      <c r="Q406" s="338">
        <v>5</v>
      </c>
      <c r="R406" s="149">
        <f t="shared" si="47"/>
        <v>10</v>
      </c>
      <c r="S406" s="443"/>
      <c r="T406" s="494"/>
      <c r="U406" s="451"/>
      <c r="V406" s="451"/>
      <c r="W406" s="431"/>
      <c r="X406" s="431"/>
      <c r="Y406" s="429"/>
      <c r="Z406" s="431"/>
      <c r="AA406" s="431"/>
      <c r="AB406" s="444"/>
      <c r="AC406" s="155"/>
      <c r="AD406" s="119"/>
      <c r="AE406" s="78"/>
      <c r="AF406" s="123">
        <f t="shared" si="45"/>
        <v>12663</v>
      </c>
    </row>
    <row r="407" spans="1:32" ht="230.25" hidden="1" outlineLevel="3" thickBot="1" x14ac:dyDescent="0.25">
      <c r="A407" s="251" t="s">
        <v>4711</v>
      </c>
      <c r="B407" s="596" t="s">
        <v>2768</v>
      </c>
      <c r="C407" s="600" t="s">
        <v>2765</v>
      </c>
      <c r="D407" s="624" t="s">
        <v>2767</v>
      </c>
      <c r="E407" s="139" t="s">
        <v>194</v>
      </c>
      <c r="F407" s="139" t="s">
        <v>4286</v>
      </c>
      <c r="G407" s="133" t="s">
        <v>674</v>
      </c>
      <c r="H407" s="526" t="s">
        <v>1227</v>
      </c>
      <c r="I407" s="215" t="s">
        <v>768</v>
      </c>
      <c r="J407" s="257">
        <v>2</v>
      </c>
      <c r="K407" s="178" t="s">
        <v>448</v>
      </c>
      <c r="L407" s="256" t="s">
        <v>5788</v>
      </c>
      <c r="M407" s="350">
        <v>1</v>
      </c>
      <c r="N407" s="147">
        <f t="shared" si="46"/>
        <v>2</v>
      </c>
      <c r="O407" s="551" t="s">
        <v>6563</v>
      </c>
      <c r="P407" s="152" t="s">
        <v>103</v>
      </c>
      <c r="Q407" s="338">
        <v>5</v>
      </c>
      <c r="R407" s="149">
        <f t="shared" si="47"/>
        <v>10</v>
      </c>
      <c r="S407" s="443"/>
      <c r="T407" s="494"/>
      <c r="U407" s="451"/>
      <c r="V407" s="451"/>
      <c r="W407" s="431"/>
      <c r="X407" s="431"/>
      <c r="Y407" s="429"/>
      <c r="Z407" s="431"/>
      <c r="AA407" s="431"/>
      <c r="AB407" s="444"/>
      <c r="AC407" s="155"/>
      <c r="AD407" s="119"/>
      <c r="AE407" s="78"/>
      <c r="AF407" s="123">
        <f t="shared" si="45"/>
        <v>12664</v>
      </c>
    </row>
    <row r="408" spans="1:32" ht="230.25" hidden="1" outlineLevel="3" thickBot="1" x14ac:dyDescent="0.25">
      <c r="A408" s="251" t="s">
        <v>4712</v>
      </c>
      <c r="B408" s="597"/>
      <c r="C408" s="602"/>
      <c r="D408" s="625"/>
      <c r="E408" s="139" t="s">
        <v>251</v>
      </c>
      <c r="F408" s="139" t="s">
        <v>4311</v>
      </c>
      <c r="G408" s="502" t="s">
        <v>4218</v>
      </c>
      <c r="H408" s="525" t="s">
        <v>1803</v>
      </c>
      <c r="I408" s="145" t="s">
        <v>3018</v>
      </c>
      <c r="J408" s="146">
        <v>3</v>
      </c>
      <c r="K408" s="178" t="s">
        <v>446</v>
      </c>
      <c r="L408" s="256" t="s">
        <v>5792</v>
      </c>
      <c r="M408" s="351">
        <v>1</v>
      </c>
      <c r="N408" s="147">
        <f t="shared" si="46"/>
        <v>3</v>
      </c>
      <c r="O408" s="551" t="s">
        <v>6563</v>
      </c>
      <c r="P408" s="152" t="s">
        <v>6348</v>
      </c>
      <c r="Q408" s="338">
        <v>3</v>
      </c>
      <c r="R408" s="149">
        <f t="shared" si="47"/>
        <v>9</v>
      </c>
      <c r="S408" s="443"/>
      <c r="T408" s="494"/>
      <c r="U408" s="451"/>
      <c r="V408" s="451"/>
      <c r="W408" s="431"/>
      <c r="X408" s="431"/>
      <c r="Y408" s="429"/>
      <c r="Z408" s="431"/>
      <c r="AA408" s="431"/>
      <c r="AB408" s="444"/>
      <c r="AC408" s="155"/>
      <c r="AD408" s="119"/>
      <c r="AE408" s="78"/>
      <c r="AF408" s="123">
        <f t="shared" si="45"/>
        <v>12665</v>
      </c>
    </row>
    <row r="409" spans="1:32" ht="230.25" hidden="1" outlineLevel="3" thickBot="1" x14ac:dyDescent="0.25">
      <c r="A409" s="251" t="s">
        <v>4713</v>
      </c>
      <c r="B409" s="646" t="s">
        <v>2773</v>
      </c>
      <c r="C409" s="600" t="s">
        <v>2770</v>
      </c>
      <c r="D409" s="624" t="s">
        <v>5737</v>
      </c>
      <c r="E409" s="209" t="s">
        <v>803</v>
      </c>
      <c r="F409" s="209" t="s">
        <v>5706</v>
      </c>
      <c r="G409" s="143" t="s">
        <v>1254</v>
      </c>
      <c r="H409" s="526" t="s">
        <v>1227</v>
      </c>
      <c r="I409" s="215" t="s">
        <v>768</v>
      </c>
      <c r="J409" s="255">
        <v>1</v>
      </c>
      <c r="K409" s="178" t="s">
        <v>446</v>
      </c>
      <c r="L409" s="256" t="s">
        <v>449</v>
      </c>
      <c r="M409" s="223">
        <v>1</v>
      </c>
      <c r="N409" s="147">
        <f t="shared" si="46"/>
        <v>1</v>
      </c>
      <c r="O409" s="551" t="s">
        <v>6563</v>
      </c>
      <c r="P409" s="152" t="s">
        <v>675</v>
      </c>
      <c r="Q409" s="338">
        <v>5</v>
      </c>
      <c r="R409" s="149">
        <f t="shared" si="47"/>
        <v>5</v>
      </c>
      <c r="S409" s="443"/>
      <c r="T409" s="494"/>
      <c r="U409" s="451"/>
      <c r="V409" s="451"/>
      <c r="W409" s="431"/>
      <c r="X409" s="431"/>
      <c r="Y409" s="429"/>
      <c r="Z409" s="431"/>
      <c r="AA409" s="431"/>
      <c r="AB409" s="444"/>
      <c r="AC409" s="155"/>
      <c r="AD409" s="119"/>
      <c r="AE409" s="78"/>
      <c r="AF409" s="123">
        <f t="shared" si="45"/>
        <v>12666</v>
      </c>
    </row>
    <row r="410" spans="1:32" ht="230.25" hidden="1" outlineLevel="3" thickBot="1" x14ac:dyDescent="0.25">
      <c r="A410" s="251" t="s">
        <v>4714</v>
      </c>
      <c r="B410" s="597"/>
      <c r="C410" s="602"/>
      <c r="D410" s="625"/>
      <c r="E410" s="209" t="s">
        <v>452</v>
      </c>
      <c r="F410" s="508" t="s">
        <v>6424</v>
      </c>
      <c r="G410" s="143" t="s">
        <v>4218</v>
      </c>
      <c r="H410" s="526" t="s">
        <v>1803</v>
      </c>
      <c r="I410" s="215" t="s">
        <v>3018</v>
      </c>
      <c r="J410" s="255">
        <v>3</v>
      </c>
      <c r="K410" s="178" t="s">
        <v>222</v>
      </c>
      <c r="L410" s="256" t="s">
        <v>203</v>
      </c>
      <c r="M410" s="351">
        <v>1</v>
      </c>
      <c r="N410" s="147">
        <f t="shared" si="46"/>
        <v>3</v>
      </c>
      <c r="O410" s="551" t="s">
        <v>6563</v>
      </c>
      <c r="P410" s="152" t="s">
        <v>6348</v>
      </c>
      <c r="Q410" s="338">
        <v>3</v>
      </c>
      <c r="R410" s="149">
        <f t="shared" si="47"/>
        <v>9</v>
      </c>
      <c r="S410" s="443"/>
      <c r="T410" s="494"/>
      <c r="U410" s="451"/>
      <c r="V410" s="451"/>
      <c r="W410" s="431"/>
      <c r="X410" s="431"/>
      <c r="Y410" s="429"/>
      <c r="Z410" s="431"/>
      <c r="AA410" s="431"/>
      <c r="AB410" s="444"/>
      <c r="AC410" s="155"/>
      <c r="AD410" s="119"/>
      <c r="AE410" s="78"/>
      <c r="AF410" s="123">
        <f t="shared" si="45"/>
        <v>12667</v>
      </c>
    </row>
    <row r="411" spans="1:32" ht="230.25" hidden="1" outlineLevel="3" thickBot="1" x14ac:dyDescent="0.25">
      <c r="A411" s="251" t="s">
        <v>4715</v>
      </c>
      <c r="B411" s="646" t="s">
        <v>2774</v>
      </c>
      <c r="C411" s="600" t="s">
        <v>2769</v>
      </c>
      <c r="D411" s="624" t="s">
        <v>2735</v>
      </c>
      <c r="E411" s="209" t="s">
        <v>208</v>
      </c>
      <c r="F411" s="209" t="s">
        <v>693</v>
      </c>
      <c r="G411" s="143" t="s">
        <v>1254</v>
      </c>
      <c r="H411" s="526" t="s">
        <v>1227</v>
      </c>
      <c r="I411" s="215" t="s">
        <v>768</v>
      </c>
      <c r="J411" s="255">
        <v>1</v>
      </c>
      <c r="K411" s="178" t="s">
        <v>446</v>
      </c>
      <c r="L411" s="256" t="s">
        <v>449</v>
      </c>
      <c r="M411" s="223">
        <v>1</v>
      </c>
      <c r="N411" s="147">
        <f t="shared" si="46"/>
        <v>1</v>
      </c>
      <c r="O411" s="551" t="s">
        <v>6563</v>
      </c>
      <c r="P411" s="152" t="s">
        <v>675</v>
      </c>
      <c r="Q411" s="338">
        <v>5</v>
      </c>
      <c r="R411" s="149">
        <f t="shared" si="47"/>
        <v>5</v>
      </c>
      <c r="S411" s="443"/>
      <c r="T411" s="494"/>
      <c r="U411" s="451"/>
      <c r="V411" s="451"/>
      <c r="W411" s="431"/>
      <c r="X411" s="431"/>
      <c r="Y411" s="429"/>
      <c r="Z411" s="431"/>
      <c r="AA411" s="431"/>
      <c r="AB411" s="444"/>
      <c r="AC411" s="155"/>
      <c r="AD411" s="119"/>
      <c r="AE411" s="78"/>
      <c r="AF411" s="123">
        <f t="shared" si="45"/>
        <v>12668</v>
      </c>
    </row>
    <row r="412" spans="1:32" ht="230.25" hidden="1" outlineLevel="3" thickBot="1" x14ac:dyDescent="0.25">
      <c r="A412" s="251" t="s">
        <v>4716</v>
      </c>
      <c r="B412" s="597"/>
      <c r="C412" s="602"/>
      <c r="D412" s="625"/>
      <c r="E412" s="209" t="s">
        <v>255</v>
      </c>
      <c r="F412" s="508" t="s">
        <v>6425</v>
      </c>
      <c r="G412" s="143" t="s">
        <v>4218</v>
      </c>
      <c r="H412" s="526" t="s">
        <v>1803</v>
      </c>
      <c r="I412" s="215" t="s">
        <v>3018</v>
      </c>
      <c r="J412" s="255">
        <v>3</v>
      </c>
      <c r="K412" s="178" t="s">
        <v>453</v>
      </c>
      <c r="L412" s="256" t="s">
        <v>449</v>
      </c>
      <c r="M412" s="350">
        <v>1</v>
      </c>
      <c r="N412" s="147">
        <f t="shared" si="46"/>
        <v>3</v>
      </c>
      <c r="O412" s="551" t="s">
        <v>6563</v>
      </c>
      <c r="P412" s="152" t="s">
        <v>6348</v>
      </c>
      <c r="Q412" s="338">
        <v>3</v>
      </c>
      <c r="R412" s="149">
        <f t="shared" si="47"/>
        <v>9</v>
      </c>
      <c r="S412" s="443"/>
      <c r="T412" s="494"/>
      <c r="U412" s="451"/>
      <c r="V412" s="451"/>
      <c r="W412" s="431"/>
      <c r="X412" s="431"/>
      <c r="Y412" s="429"/>
      <c r="Z412" s="431"/>
      <c r="AA412" s="431"/>
      <c r="AB412" s="444"/>
      <c r="AC412" s="155"/>
      <c r="AD412" s="119"/>
      <c r="AE412" s="78"/>
      <c r="AF412" s="123">
        <f t="shared" si="45"/>
        <v>12669</v>
      </c>
    </row>
    <row r="413" spans="1:32" ht="230.25" hidden="1" outlineLevel="3" thickBot="1" x14ac:dyDescent="0.25">
      <c r="A413" s="251" t="s">
        <v>4717</v>
      </c>
      <c r="B413" s="596" t="s">
        <v>5725</v>
      </c>
      <c r="C413" s="600" t="s">
        <v>2771</v>
      </c>
      <c r="D413" s="624" t="s">
        <v>5727</v>
      </c>
      <c r="E413" s="139" t="s">
        <v>194</v>
      </c>
      <c r="F413" s="209" t="s">
        <v>5863</v>
      </c>
      <c r="G413" s="143" t="s">
        <v>1254</v>
      </c>
      <c r="H413" s="526" t="s">
        <v>1227</v>
      </c>
      <c r="I413" s="215" t="s">
        <v>768</v>
      </c>
      <c r="J413" s="255">
        <v>1</v>
      </c>
      <c r="K413" s="178" t="s">
        <v>448</v>
      </c>
      <c r="L413" s="256" t="s">
        <v>5788</v>
      </c>
      <c r="M413" s="350">
        <v>1</v>
      </c>
      <c r="N413" s="147">
        <f t="shared" si="46"/>
        <v>1</v>
      </c>
      <c r="O413" s="551" t="s">
        <v>6563</v>
      </c>
      <c r="P413" s="152" t="s">
        <v>103</v>
      </c>
      <c r="Q413" s="338">
        <v>5</v>
      </c>
      <c r="R413" s="149">
        <f t="shared" si="47"/>
        <v>5</v>
      </c>
      <c r="S413" s="443"/>
      <c r="T413" s="494"/>
      <c r="U413" s="451"/>
      <c r="V413" s="451"/>
      <c r="W413" s="431"/>
      <c r="X413" s="431"/>
      <c r="Y413" s="429"/>
      <c r="Z413" s="431"/>
      <c r="AA413" s="431"/>
      <c r="AB413" s="444"/>
      <c r="AC413" s="155"/>
      <c r="AD413" s="119"/>
      <c r="AE413" s="78"/>
      <c r="AF413" s="123">
        <f t="shared" si="45"/>
        <v>12670</v>
      </c>
    </row>
    <row r="414" spans="1:32" ht="230.25" hidden="1" outlineLevel="3" thickBot="1" x14ac:dyDescent="0.25">
      <c r="A414" s="251" t="s">
        <v>4718</v>
      </c>
      <c r="B414" s="597"/>
      <c r="C414" s="602"/>
      <c r="D414" s="625"/>
      <c r="E414" s="139" t="s">
        <v>251</v>
      </c>
      <c r="F414" s="209" t="s">
        <v>5726</v>
      </c>
      <c r="G414" s="143" t="s">
        <v>4218</v>
      </c>
      <c r="H414" s="526" t="s">
        <v>1803</v>
      </c>
      <c r="I414" s="215" t="s">
        <v>3018</v>
      </c>
      <c r="J414" s="255">
        <v>3</v>
      </c>
      <c r="K414" s="178" t="s">
        <v>446</v>
      </c>
      <c r="L414" s="256" t="s">
        <v>5792</v>
      </c>
      <c r="M414" s="351">
        <v>1</v>
      </c>
      <c r="N414" s="147">
        <f t="shared" si="46"/>
        <v>3</v>
      </c>
      <c r="O414" s="551" t="s">
        <v>6563</v>
      </c>
      <c r="P414" s="152" t="s">
        <v>6348</v>
      </c>
      <c r="Q414" s="338">
        <v>3</v>
      </c>
      <c r="R414" s="149">
        <f t="shared" si="47"/>
        <v>9</v>
      </c>
      <c r="S414" s="443"/>
      <c r="T414" s="494"/>
      <c r="U414" s="451"/>
      <c r="V414" s="451"/>
      <c r="W414" s="431"/>
      <c r="X414" s="431"/>
      <c r="Y414" s="429"/>
      <c r="Z414" s="431"/>
      <c r="AA414" s="431"/>
      <c r="AB414" s="444"/>
      <c r="AC414" s="155"/>
      <c r="AD414" s="119"/>
      <c r="AE414" s="78"/>
      <c r="AF414" s="123">
        <f t="shared" si="45"/>
        <v>12671</v>
      </c>
    </row>
    <row r="415" spans="1:32" ht="230.25" hidden="1" outlineLevel="3" thickBot="1" x14ac:dyDescent="0.25">
      <c r="A415" s="251" t="s">
        <v>4719</v>
      </c>
      <c r="B415" s="646" t="s">
        <v>2775</v>
      </c>
      <c r="C415" s="635" t="s">
        <v>2772</v>
      </c>
      <c r="D415" s="627" t="s">
        <v>2736</v>
      </c>
      <c r="E415" s="209" t="s">
        <v>208</v>
      </c>
      <c r="F415" s="139" t="s">
        <v>2738</v>
      </c>
      <c r="G415" s="143" t="s">
        <v>1254</v>
      </c>
      <c r="H415" s="526" t="s">
        <v>1227</v>
      </c>
      <c r="I415" s="215" t="s">
        <v>768</v>
      </c>
      <c r="J415" s="255">
        <v>1</v>
      </c>
      <c r="K415" s="178" t="s">
        <v>446</v>
      </c>
      <c r="L415" s="256" t="s">
        <v>449</v>
      </c>
      <c r="M415" s="223">
        <v>1</v>
      </c>
      <c r="N415" s="147">
        <f t="shared" si="46"/>
        <v>1</v>
      </c>
      <c r="O415" s="551" t="s">
        <v>6563</v>
      </c>
      <c r="P415" s="152" t="s">
        <v>675</v>
      </c>
      <c r="Q415" s="338">
        <v>5</v>
      </c>
      <c r="R415" s="149">
        <f t="shared" si="47"/>
        <v>5</v>
      </c>
      <c r="S415" s="443"/>
      <c r="T415" s="494"/>
      <c r="U415" s="451"/>
      <c r="V415" s="451"/>
      <c r="W415" s="431"/>
      <c r="X415" s="431"/>
      <c r="Y415" s="429"/>
      <c r="Z415" s="431"/>
      <c r="AA415" s="431"/>
      <c r="AB415" s="444"/>
      <c r="AC415" s="155"/>
      <c r="AD415" s="119"/>
      <c r="AE415" s="78"/>
      <c r="AF415" s="123">
        <f t="shared" si="45"/>
        <v>12672</v>
      </c>
    </row>
    <row r="416" spans="1:32" ht="230.25" hidden="1" outlineLevel="3" thickBot="1" x14ac:dyDescent="0.25">
      <c r="A416" s="251" t="s">
        <v>4720</v>
      </c>
      <c r="B416" s="597"/>
      <c r="C416" s="635"/>
      <c r="D416" s="627"/>
      <c r="E416" s="209" t="s">
        <v>255</v>
      </c>
      <c r="F416" s="139" t="s">
        <v>5728</v>
      </c>
      <c r="G416" s="512" t="s">
        <v>4218</v>
      </c>
      <c r="H416" s="526" t="s">
        <v>1803</v>
      </c>
      <c r="I416" s="215" t="s">
        <v>3018</v>
      </c>
      <c r="J416" s="255">
        <v>3</v>
      </c>
      <c r="K416" s="178" t="s">
        <v>453</v>
      </c>
      <c r="L416" s="256" t="s">
        <v>449</v>
      </c>
      <c r="M416" s="350">
        <v>1</v>
      </c>
      <c r="N416" s="147">
        <f t="shared" si="46"/>
        <v>3</v>
      </c>
      <c r="O416" s="551" t="s">
        <v>6563</v>
      </c>
      <c r="P416" s="152" t="s">
        <v>6348</v>
      </c>
      <c r="Q416" s="338">
        <v>3</v>
      </c>
      <c r="R416" s="149">
        <f t="shared" si="47"/>
        <v>9</v>
      </c>
      <c r="S416" s="443"/>
      <c r="T416" s="494"/>
      <c r="U416" s="451"/>
      <c r="V416" s="451"/>
      <c r="W416" s="431"/>
      <c r="X416" s="431"/>
      <c r="Y416" s="429"/>
      <c r="Z416" s="431"/>
      <c r="AA416" s="431"/>
      <c r="AB416" s="444"/>
      <c r="AC416" s="155"/>
      <c r="AD416" s="119"/>
      <c r="AE416" s="78"/>
      <c r="AF416" s="123">
        <f t="shared" si="45"/>
        <v>12673</v>
      </c>
    </row>
    <row r="417" spans="1:32" ht="230.25" hidden="1" outlineLevel="3" thickBot="1" x14ac:dyDescent="0.25">
      <c r="A417" s="144" t="s">
        <v>524</v>
      </c>
      <c r="B417" s="647" t="s">
        <v>2761</v>
      </c>
      <c r="C417" s="637" t="s">
        <v>1962</v>
      </c>
      <c r="D417" s="626" t="s">
        <v>292</v>
      </c>
      <c r="E417" s="206" t="s">
        <v>445</v>
      </c>
      <c r="F417" s="511" t="s">
        <v>6426</v>
      </c>
      <c r="G417" s="512" t="s">
        <v>4218</v>
      </c>
      <c r="H417" s="525" t="s">
        <v>1803</v>
      </c>
      <c r="I417" s="215" t="s">
        <v>3018</v>
      </c>
      <c r="J417" s="130">
        <v>3</v>
      </c>
      <c r="K417" s="134" t="s">
        <v>446</v>
      </c>
      <c r="L417" s="125" t="s">
        <v>754</v>
      </c>
      <c r="M417" s="148">
        <v>1</v>
      </c>
      <c r="N417" s="132">
        <f t="shared" si="46"/>
        <v>3</v>
      </c>
      <c r="O417" s="551" t="s">
        <v>6563</v>
      </c>
      <c r="P417" s="323" t="s">
        <v>6348</v>
      </c>
      <c r="Q417" s="338">
        <v>2</v>
      </c>
      <c r="R417" s="149">
        <f t="shared" si="47"/>
        <v>6</v>
      </c>
      <c r="S417" s="443"/>
      <c r="T417" s="494"/>
      <c r="U417" s="451"/>
      <c r="V417" s="451"/>
      <c r="W417" s="431"/>
      <c r="X417" s="431"/>
      <c r="Y417" s="429"/>
      <c r="Z417" s="431"/>
      <c r="AA417" s="431"/>
      <c r="AB417" s="444"/>
      <c r="AC417" s="155"/>
      <c r="AD417" s="119"/>
      <c r="AE417" s="78"/>
      <c r="AF417" s="123">
        <f t="shared" si="45"/>
        <v>-1736</v>
      </c>
    </row>
    <row r="418" spans="1:32" ht="230.25" hidden="1" outlineLevel="3" thickBot="1" x14ac:dyDescent="0.25">
      <c r="A418" s="144" t="s">
        <v>876</v>
      </c>
      <c r="B418" s="649"/>
      <c r="C418" s="637"/>
      <c r="D418" s="626"/>
      <c r="E418" s="206" t="s">
        <v>447</v>
      </c>
      <c r="F418" s="511" t="s">
        <v>6427</v>
      </c>
      <c r="G418" s="512" t="s">
        <v>4218</v>
      </c>
      <c r="H418" s="525" t="s">
        <v>1803</v>
      </c>
      <c r="I418" s="215" t="s">
        <v>3018</v>
      </c>
      <c r="J418" s="130">
        <v>3</v>
      </c>
      <c r="K418" s="134" t="s">
        <v>448</v>
      </c>
      <c r="L418" s="125" t="s">
        <v>754</v>
      </c>
      <c r="M418" s="148">
        <v>1</v>
      </c>
      <c r="N418" s="132">
        <f t="shared" si="46"/>
        <v>3</v>
      </c>
      <c r="O418" s="551" t="s">
        <v>6563</v>
      </c>
      <c r="P418" s="323" t="s">
        <v>6348</v>
      </c>
      <c r="Q418" s="338">
        <v>2</v>
      </c>
      <c r="R418" s="149">
        <f t="shared" si="47"/>
        <v>6</v>
      </c>
      <c r="S418" s="443"/>
      <c r="T418" s="494"/>
      <c r="U418" s="451"/>
      <c r="V418" s="451"/>
      <c r="W418" s="431"/>
      <c r="X418" s="431"/>
      <c r="Y418" s="429"/>
      <c r="Z418" s="431"/>
      <c r="AA418" s="431"/>
      <c r="AB418" s="444"/>
      <c r="AC418" s="155"/>
      <c r="AD418" s="119"/>
      <c r="AE418" s="78"/>
      <c r="AF418" s="123">
        <f t="shared" si="45"/>
        <v>5749</v>
      </c>
    </row>
    <row r="419" spans="1:32" ht="230.25" hidden="1" outlineLevel="3" thickBot="1" x14ac:dyDescent="0.25">
      <c r="A419" s="144" t="s">
        <v>877</v>
      </c>
      <c r="B419" s="647" t="s">
        <v>252</v>
      </c>
      <c r="C419" s="637" t="s">
        <v>2110</v>
      </c>
      <c r="D419" s="626" t="s">
        <v>691</v>
      </c>
      <c r="E419" s="206" t="s">
        <v>174</v>
      </c>
      <c r="F419" s="206" t="s">
        <v>1043</v>
      </c>
      <c r="G419" s="512" t="s">
        <v>4218</v>
      </c>
      <c r="H419" s="525" t="s">
        <v>1803</v>
      </c>
      <c r="I419" s="215" t="s">
        <v>3018</v>
      </c>
      <c r="J419" s="130">
        <v>3</v>
      </c>
      <c r="K419" s="134" t="s">
        <v>448</v>
      </c>
      <c r="L419" s="125" t="s">
        <v>754</v>
      </c>
      <c r="M419" s="148">
        <v>1</v>
      </c>
      <c r="N419" s="132">
        <f t="shared" ref="N419" si="49">J419*M419</f>
        <v>3</v>
      </c>
      <c r="O419" s="551" t="s">
        <v>6563</v>
      </c>
      <c r="P419" s="323" t="s">
        <v>6348</v>
      </c>
      <c r="Q419" s="338">
        <v>2</v>
      </c>
      <c r="R419" s="149">
        <f t="shared" si="47"/>
        <v>6</v>
      </c>
      <c r="S419" s="443"/>
      <c r="T419" s="494"/>
      <c r="U419" s="451"/>
      <c r="V419" s="451"/>
      <c r="W419" s="431"/>
      <c r="X419" s="431"/>
      <c r="Y419" s="429"/>
      <c r="Z419" s="431"/>
      <c r="AA419" s="431"/>
      <c r="AB419" s="444"/>
      <c r="AC419" s="155"/>
      <c r="AD419" s="119"/>
      <c r="AE419" s="78"/>
      <c r="AF419" s="123">
        <f t="shared" si="45"/>
        <v>5750</v>
      </c>
    </row>
    <row r="420" spans="1:32" ht="230.25" hidden="1" outlineLevel="3" thickBot="1" x14ac:dyDescent="0.25">
      <c r="A420" s="144" t="s">
        <v>878</v>
      </c>
      <c r="B420" s="649"/>
      <c r="C420" s="637"/>
      <c r="D420" s="626"/>
      <c r="E420" s="206" t="s">
        <v>173</v>
      </c>
      <c r="F420" s="206" t="s">
        <v>1043</v>
      </c>
      <c r="G420" s="512" t="s">
        <v>4218</v>
      </c>
      <c r="H420" s="525" t="s">
        <v>1803</v>
      </c>
      <c r="I420" s="215" t="s">
        <v>3018</v>
      </c>
      <c r="J420" s="130">
        <v>3</v>
      </c>
      <c r="K420" s="134" t="s">
        <v>448</v>
      </c>
      <c r="L420" s="125" t="s">
        <v>754</v>
      </c>
      <c r="M420" s="148">
        <v>1</v>
      </c>
      <c r="N420" s="132">
        <f t="shared" ref="N420:N421" si="50">J420*M420</f>
        <v>3</v>
      </c>
      <c r="O420" s="551" t="s">
        <v>6563</v>
      </c>
      <c r="P420" s="323" t="s">
        <v>6348</v>
      </c>
      <c r="Q420" s="338">
        <v>2</v>
      </c>
      <c r="R420" s="149">
        <f t="shared" si="47"/>
        <v>6</v>
      </c>
      <c r="S420" s="443"/>
      <c r="T420" s="494"/>
      <c r="U420" s="451"/>
      <c r="V420" s="451"/>
      <c r="W420" s="431"/>
      <c r="X420" s="431"/>
      <c r="Y420" s="429"/>
      <c r="Z420" s="431"/>
      <c r="AA420" s="431"/>
      <c r="AB420" s="444"/>
      <c r="AC420" s="155"/>
      <c r="AD420" s="119"/>
      <c r="AE420" s="78"/>
      <c r="AF420" s="123">
        <f t="shared" si="45"/>
        <v>5751</v>
      </c>
    </row>
    <row r="421" spans="1:32" ht="255.75" hidden="1" outlineLevel="3" thickBot="1" x14ac:dyDescent="0.25">
      <c r="A421" s="144" t="s">
        <v>879</v>
      </c>
      <c r="B421" s="647" t="s">
        <v>705</v>
      </c>
      <c r="C421" s="637" t="s">
        <v>2111</v>
      </c>
      <c r="D421" s="626" t="s">
        <v>1570</v>
      </c>
      <c r="E421" s="206" t="s">
        <v>450</v>
      </c>
      <c r="F421" s="508" t="s">
        <v>6428</v>
      </c>
      <c r="G421" s="512" t="s">
        <v>4218</v>
      </c>
      <c r="H421" s="525" t="s">
        <v>1803</v>
      </c>
      <c r="I421" s="215" t="s">
        <v>3018</v>
      </c>
      <c r="J421" s="130">
        <v>3</v>
      </c>
      <c r="K421" s="134" t="s">
        <v>448</v>
      </c>
      <c r="L421" s="125" t="s">
        <v>754</v>
      </c>
      <c r="M421" s="148">
        <v>1</v>
      </c>
      <c r="N421" s="132">
        <f t="shared" si="50"/>
        <v>3</v>
      </c>
      <c r="O421" s="551" t="s">
        <v>6563</v>
      </c>
      <c r="P421" s="323" t="s">
        <v>6348</v>
      </c>
      <c r="Q421" s="338">
        <v>2</v>
      </c>
      <c r="R421" s="149">
        <f t="shared" si="47"/>
        <v>6</v>
      </c>
      <c r="S421" s="443"/>
      <c r="T421" s="494"/>
      <c r="U421" s="451"/>
      <c r="V421" s="451"/>
      <c r="W421" s="431"/>
      <c r="X421" s="431"/>
      <c r="Y421" s="429"/>
      <c r="Z421" s="431"/>
      <c r="AA421" s="431"/>
      <c r="AB421" s="444"/>
      <c r="AC421" s="155"/>
      <c r="AD421" s="119"/>
      <c r="AE421" s="78"/>
      <c r="AF421" s="123">
        <f t="shared" si="45"/>
        <v>5752</v>
      </c>
    </row>
    <row r="422" spans="1:32" ht="230.25" hidden="1" outlineLevel="3" thickBot="1" x14ac:dyDescent="0.25">
      <c r="A422" s="251" t="s">
        <v>880</v>
      </c>
      <c r="B422" s="649"/>
      <c r="C422" s="637"/>
      <c r="D422" s="626"/>
      <c r="E422" s="206" t="s">
        <v>452</v>
      </c>
      <c r="F422" s="206" t="s">
        <v>1340</v>
      </c>
      <c r="G422" s="205" t="s">
        <v>1254</v>
      </c>
      <c r="H422" s="526" t="s">
        <v>1804</v>
      </c>
      <c r="I422" s="145" t="s">
        <v>768</v>
      </c>
      <c r="J422" s="130">
        <v>2</v>
      </c>
      <c r="K422" s="134" t="s">
        <v>453</v>
      </c>
      <c r="L422" s="125" t="s">
        <v>743</v>
      </c>
      <c r="M422" s="194">
        <v>1</v>
      </c>
      <c r="N422" s="132">
        <f t="shared" ref="N422:N452" si="51">J422*M422</f>
        <v>2</v>
      </c>
      <c r="O422" s="551" t="s">
        <v>6563</v>
      </c>
      <c r="P422" s="158" t="s">
        <v>103</v>
      </c>
      <c r="Q422" s="338">
        <v>5</v>
      </c>
      <c r="R422" s="149">
        <f t="shared" si="47"/>
        <v>10</v>
      </c>
      <c r="S422" s="443"/>
      <c r="T422" s="494"/>
      <c r="U422" s="451"/>
      <c r="V422" s="451"/>
      <c r="W422" s="431"/>
      <c r="X422" s="431"/>
      <c r="Y422" s="429"/>
      <c r="Z422" s="431"/>
      <c r="AA422" s="431"/>
      <c r="AB422" s="444"/>
      <c r="AC422" s="155"/>
      <c r="AD422" s="119"/>
      <c r="AE422" s="78"/>
      <c r="AF422" s="123">
        <f t="shared" si="45"/>
        <v>5753</v>
      </c>
    </row>
    <row r="423" spans="1:32" ht="230.25" hidden="1" outlineLevel="3" thickBot="1" x14ac:dyDescent="0.25">
      <c r="A423" s="144" t="s">
        <v>881</v>
      </c>
      <c r="B423" s="647" t="s">
        <v>242</v>
      </c>
      <c r="C423" s="598" t="s">
        <v>2112</v>
      </c>
      <c r="D423" s="604" t="s">
        <v>1341</v>
      </c>
      <c r="E423" s="206" t="s">
        <v>209</v>
      </c>
      <c r="F423" s="508" t="s">
        <v>6429</v>
      </c>
      <c r="G423" s="512" t="s">
        <v>4218</v>
      </c>
      <c r="H423" s="525" t="s">
        <v>1803</v>
      </c>
      <c r="I423" s="324" t="s">
        <v>3018</v>
      </c>
      <c r="J423" s="130">
        <v>3</v>
      </c>
      <c r="K423" s="134" t="s">
        <v>448</v>
      </c>
      <c r="L423" s="125" t="s">
        <v>754</v>
      </c>
      <c r="M423" s="148">
        <v>1</v>
      </c>
      <c r="N423" s="132">
        <f t="shared" si="51"/>
        <v>3</v>
      </c>
      <c r="O423" s="551" t="s">
        <v>6563</v>
      </c>
      <c r="P423" s="323" t="s">
        <v>6348</v>
      </c>
      <c r="Q423" s="338">
        <v>2</v>
      </c>
      <c r="R423" s="149">
        <f t="shared" si="47"/>
        <v>6</v>
      </c>
      <c r="S423" s="443"/>
      <c r="T423" s="494"/>
      <c r="U423" s="451"/>
      <c r="V423" s="451"/>
      <c r="W423" s="431"/>
      <c r="X423" s="431"/>
      <c r="Y423" s="429"/>
      <c r="Z423" s="431"/>
      <c r="AA423" s="431"/>
      <c r="AB423" s="444"/>
      <c r="AC423" s="155"/>
      <c r="AD423" s="119"/>
      <c r="AE423" s="78"/>
      <c r="AF423" s="123">
        <f t="shared" si="45"/>
        <v>5754</v>
      </c>
    </row>
    <row r="424" spans="1:32" ht="230.25" hidden="1" outlineLevel="3" thickBot="1" x14ac:dyDescent="0.25">
      <c r="A424" s="144" t="s">
        <v>882</v>
      </c>
      <c r="B424" s="649"/>
      <c r="C424" s="599"/>
      <c r="D424" s="605"/>
      <c r="E424" s="206" t="s">
        <v>210</v>
      </c>
      <c r="F424" s="508" t="s">
        <v>6430</v>
      </c>
      <c r="G424" s="512" t="s">
        <v>4218</v>
      </c>
      <c r="H424" s="525" t="s">
        <v>1803</v>
      </c>
      <c r="I424" s="324" t="s">
        <v>3018</v>
      </c>
      <c r="J424" s="130">
        <v>3</v>
      </c>
      <c r="K424" s="134" t="s">
        <v>448</v>
      </c>
      <c r="L424" s="125" t="s">
        <v>754</v>
      </c>
      <c r="M424" s="148">
        <v>1</v>
      </c>
      <c r="N424" s="132">
        <f t="shared" ref="N424" si="52">J424*M424</f>
        <v>3</v>
      </c>
      <c r="O424" s="551" t="s">
        <v>6563</v>
      </c>
      <c r="P424" s="323" t="s">
        <v>6348</v>
      </c>
      <c r="Q424" s="338">
        <v>2</v>
      </c>
      <c r="R424" s="149">
        <f t="shared" si="47"/>
        <v>6</v>
      </c>
      <c r="S424" s="443"/>
      <c r="T424" s="494"/>
      <c r="U424" s="451"/>
      <c r="V424" s="451"/>
      <c r="W424" s="431"/>
      <c r="X424" s="431"/>
      <c r="Y424" s="429"/>
      <c r="Z424" s="431"/>
      <c r="AA424" s="431"/>
      <c r="AB424" s="444"/>
      <c r="AC424" s="155"/>
      <c r="AD424" s="119"/>
      <c r="AE424" s="78"/>
      <c r="AF424" s="123">
        <f t="shared" si="45"/>
        <v>5755</v>
      </c>
    </row>
    <row r="425" spans="1:32" ht="230.25" hidden="1" outlineLevel="3" thickBot="1" x14ac:dyDescent="0.25">
      <c r="A425" s="144" t="s">
        <v>525</v>
      </c>
      <c r="B425" s="647" t="s">
        <v>1342</v>
      </c>
      <c r="C425" s="600" t="s">
        <v>2051</v>
      </c>
      <c r="D425" s="624" t="s">
        <v>760</v>
      </c>
      <c r="E425" s="206" t="s">
        <v>160</v>
      </c>
      <c r="F425" s="511" t="s">
        <v>6431</v>
      </c>
      <c r="G425" s="512" t="s">
        <v>4218</v>
      </c>
      <c r="H425" s="525" t="s">
        <v>1803</v>
      </c>
      <c r="I425" s="324" t="s">
        <v>3018</v>
      </c>
      <c r="J425" s="130">
        <v>3</v>
      </c>
      <c r="K425" s="134" t="s">
        <v>448</v>
      </c>
      <c r="L425" s="125" t="s">
        <v>754</v>
      </c>
      <c r="M425" s="148">
        <v>1</v>
      </c>
      <c r="N425" s="132">
        <f t="shared" ref="N425:N426" si="53">J425*M425</f>
        <v>3</v>
      </c>
      <c r="O425" s="551" t="s">
        <v>6563</v>
      </c>
      <c r="P425" s="323" t="s">
        <v>6348</v>
      </c>
      <c r="Q425" s="338">
        <v>2</v>
      </c>
      <c r="R425" s="149">
        <f t="shared" si="47"/>
        <v>6</v>
      </c>
      <c r="S425" s="443"/>
      <c r="T425" s="494"/>
      <c r="U425" s="451"/>
      <c r="V425" s="451"/>
      <c r="W425" s="431"/>
      <c r="X425" s="431"/>
      <c r="Y425" s="429"/>
      <c r="Z425" s="431"/>
      <c r="AA425" s="431"/>
      <c r="AB425" s="444"/>
      <c r="AC425" s="155"/>
      <c r="AD425" s="119"/>
      <c r="AE425" s="78"/>
      <c r="AF425" s="123">
        <f t="shared" si="45"/>
        <v>-1737</v>
      </c>
    </row>
    <row r="426" spans="1:32" ht="230.25" hidden="1" outlineLevel="3" thickBot="1" x14ac:dyDescent="0.25">
      <c r="A426" s="144" t="s">
        <v>526</v>
      </c>
      <c r="B426" s="649"/>
      <c r="C426" s="602"/>
      <c r="D426" s="625"/>
      <c r="E426" s="206" t="s">
        <v>168</v>
      </c>
      <c r="F426" s="511" t="s">
        <v>6431</v>
      </c>
      <c r="G426" s="512" t="s">
        <v>4218</v>
      </c>
      <c r="H426" s="525" t="s">
        <v>1803</v>
      </c>
      <c r="I426" s="215" t="s">
        <v>3018</v>
      </c>
      <c r="J426" s="130">
        <v>3</v>
      </c>
      <c r="K426" s="134" t="s">
        <v>448</v>
      </c>
      <c r="L426" s="125" t="s">
        <v>754</v>
      </c>
      <c r="M426" s="148">
        <v>1</v>
      </c>
      <c r="N426" s="132">
        <f t="shared" si="53"/>
        <v>3</v>
      </c>
      <c r="O426" s="551" t="s">
        <v>6563</v>
      </c>
      <c r="P426" s="323" t="s">
        <v>6348</v>
      </c>
      <c r="Q426" s="338">
        <v>2</v>
      </c>
      <c r="R426" s="149">
        <f>J426*M426*Q426</f>
        <v>6</v>
      </c>
      <c r="S426" s="443"/>
      <c r="T426" s="494"/>
      <c r="U426" s="451"/>
      <c r="V426" s="451"/>
      <c r="W426" s="431"/>
      <c r="X426" s="431"/>
      <c r="Y426" s="429"/>
      <c r="Z426" s="431"/>
      <c r="AA426" s="431"/>
      <c r="AB426" s="444"/>
      <c r="AC426" s="155"/>
      <c r="AD426" s="119"/>
      <c r="AE426" s="78"/>
      <c r="AF426" s="123">
        <f t="shared" si="45"/>
        <v>-1738</v>
      </c>
    </row>
    <row r="427" spans="1:32" ht="230.25" hidden="1" outlineLevel="3" thickBot="1" x14ac:dyDescent="0.25">
      <c r="A427" s="251" t="s">
        <v>4721</v>
      </c>
      <c r="B427" s="646" t="s">
        <v>2778</v>
      </c>
      <c r="C427" s="600" t="s">
        <v>2779</v>
      </c>
      <c r="D427" s="624" t="s">
        <v>2750</v>
      </c>
      <c r="E427" s="209" t="s">
        <v>208</v>
      </c>
      <c r="F427" s="139" t="s">
        <v>5865</v>
      </c>
      <c r="G427" s="512" t="s">
        <v>4218</v>
      </c>
      <c r="H427" s="526" t="s">
        <v>1803</v>
      </c>
      <c r="I427" s="215" t="s">
        <v>3018</v>
      </c>
      <c r="J427" s="255">
        <v>3</v>
      </c>
      <c r="K427" s="178" t="s">
        <v>446</v>
      </c>
      <c r="L427" s="256" t="s">
        <v>449</v>
      </c>
      <c r="M427" s="223">
        <v>1</v>
      </c>
      <c r="N427" s="147">
        <f t="shared" ref="N427:N434" si="54">M427*J427</f>
        <v>3</v>
      </c>
      <c r="O427" s="551" t="s">
        <v>6563</v>
      </c>
      <c r="P427" s="323" t="s">
        <v>6348</v>
      </c>
      <c r="Q427" s="338">
        <v>2</v>
      </c>
      <c r="R427" s="149">
        <f>Q427*N427</f>
        <v>6</v>
      </c>
      <c r="S427" s="443"/>
      <c r="T427" s="494"/>
      <c r="U427" s="451"/>
      <c r="V427" s="451"/>
      <c r="W427" s="431"/>
      <c r="X427" s="431"/>
      <c r="Y427" s="429"/>
      <c r="Z427" s="431"/>
      <c r="AA427" s="431"/>
      <c r="AB427" s="444"/>
      <c r="AC427" s="155"/>
      <c r="AD427" s="119"/>
      <c r="AE427" s="78"/>
      <c r="AF427" s="123">
        <f t="shared" si="45"/>
        <v>12674</v>
      </c>
    </row>
    <row r="428" spans="1:32" ht="230.25" hidden="1" outlineLevel="3" thickBot="1" x14ac:dyDescent="0.25">
      <c r="A428" s="251" t="s">
        <v>4722</v>
      </c>
      <c r="B428" s="597"/>
      <c r="C428" s="602"/>
      <c r="D428" s="625"/>
      <c r="E428" s="209" t="s">
        <v>255</v>
      </c>
      <c r="F428" s="139" t="s">
        <v>5730</v>
      </c>
      <c r="G428" s="512" t="s">
        <v>4218</v>
      </c>
      <c r="H428" s="526" t="s">
        <v>1803</v>
      </c>
      <c r="I428" s="324" t="s">
        <v>3018</v>
      </c>
      <c r="J428" s="255">
        <v>3</v>
      </c>
      <c r="K428" s="178" t="s">
        <v>453</v>
      </c>
      <c r="L428" s="256" t="s">
        <v>449</v>
      </c>
      <c r="M428" s="351">
        <v>1</v>
      </c>
      <c r="N428" s="147">
        <f t="shared" si="54"/>
        <v>3</v>
      </c>
      <c r="O428" s="551" t="s">
        <v>6563</v>
      </c>
      <c r="P428" s="152" t="s">
        <v>6348</v>
      </c>
      <c r="Q428" s="338">
        <v>3</v>
      </c>
      <c r="R428" s="149">
        <f>Q428*N428</f>
        <v>9</v>
      </c>
      <c r="S428" s="443"/>
      <c r="T428" s="494"/>
      <c r="U428" s="451"/>
      <c r="V428" s="451"/>
      <c r="W428" s="431"/>
      <c r="X428" s="431"/>
      <c r="Y428" s="429"/>
      <c r="Z428" s="431"/>
      <c r="AA428" s="431"/>
      <c r="AB428" s="444"/>
      <c r="AC428" s="155"/>
      <c r="AD428" s="119"/>
      <c r="AE428" s="78"/>
      <c r="AF428" s="123">
        <f t="shared" si="45"/>
        <v>12675</v>
      </c>
    </row>
    <row r="429" spans="1:32" ht="230.25" hidden="1" outlineLevel="3" thickBot="1" x14ac:dyDescent="0.25">
      <c r="A429" s="251" t="s">
        <v>4723</v>
      </c>
      <c r="B429" s="646" t="s">
        <v>2778</v>
      </c>
      <c r="C429" s="600" t="s">
        <v>2780</v>
      </c>
      <c r="D429" s="624" t="s">
        <v>2750</v>
      </c>
      <c r="E429" s="209" t="s">
        <v>208</v>
      </c>
      <c r="F429" s="139" t="s">
        <v>5865</v>
      </c>
      <c r="G429" s="512" t="s">
        <v>4218</v>
      </c>
      <c r="H429" s="526" t="s">
        <v>1803</v>
      </c>
      <c r="I429" s="324" t="s">
        <v>3018</v>
      </c>
      <c r="J429" s="255">
        <v>3</v>
      </c>
      <c r="K429" s="178" t="s">
        <v>446</v>
      </c>
      <c r="L429" s="256" t="s">
        <v>449</v>
      </c>
      <c r="M429" s="223">
        <v>1</v>
      </c>
      <c r="N429" s="147">
        <f t="shared" si="54"/>
        <v>3</v>
      </c>
      <c r="O429" s="551" t="s">
        <v>6563</v>
      </c>
      <c r="P429" s="152" t="s">
        <v>6348</v>
      </c>
      <c r="Q429" s="338">
        <v>3</v>
      </c>
      <c r="R429" s="149">
        <f>Q429*N429</f>
        <v>9</v>
      </c>
      <c r="S429" s="443"/>
      <c r="T429" s="494"/>
      <c r="U429" s="451"/>
      <c r="V429" s="451"/>
      <c r="W429" s="431"/>
      <c r="X429" s="431"/>
      <c r="Y429" s="429"/>
      <c r="Z429" s="431"/>
      <c r="AA429" s="431"/>
      <c r="AB429" s="444"/>
      <c r="AC429" s="155"/>
      <c r="AD429" s="119"/>
      <c r="AE429" s="78"/>
      <c r="AF429" s="123">
        <f t="shared" si="45"/>
        <v>12676</v>
      </c>
    </row>
    <row r="430" spans="1:32" ht="230.25" hidden="1" outlineLevel="3" thickBot="1" x14ac:dyDescent="0.25">
      <c r="A430" s="251" t="s">
        <v>4724</v>
      </c>
      <c r="B430" s="597"/>
      <c r="C430" s="602"/>
      <c r="D430" s="625"/>
      <c r="E430" s="209" t="s">
        <v>255</v>
      </c>
      <c r="F430" s="139" t="s">
        <v>5730</v>
      </c>
      <c r="G430" s="512" t="s">
        <v>4218</v>
      </c>
      <c r="H430" s="526" t="s">
        <v>1803</v>
      </c>
      <c r="I430" s="324" t="s">
        <v>3018</v>
      </c>
      <c r="J430" s="255">
        <v>3</v>
      </c>
      <c r="K430" s="178" t="s">
        <v>453</v>
      </c>
      <c r="L430" s="256" t="s">
        <v>449</v>
      </c>
      <c r="M430" s="350">
        <v>1</v>
      </c>
      <c r="N430" s="147">
        <f t="shared" si="54"/>
        <v>3</v>
      </c>
      <c r="O430" s="551" t="s">
        <v>6563</v>
      </c>
      <c r="P430" s="152" t="s">
        <v>6348</v>
      </c>
      <c r="Q430" s="338">
        <v>3</v>
      </c>
      <c r="R430" s="149">
        <f>Q430*N430</f>
        <v>9</v>
      </c>
      <c r="S430" s="443"/>
      <c r="T430" s="494"/>
      <c r="U430" s="451"/>
      <c r="V430" s="451"/>
      <c r="W430" s="431"/>
      <c r="X430" s="431"/>
      <c r="Y430" s="429"/>
      <c r="Z430" s="431"/>
      <c r="AA430" s="431"/>
      <c r="AB430" s="444"/>
      <c r="AC430" s="155"/>
      <c r="AD430" s="119"/>
      <c r="AE430" s="78"/>
      <c r="AF430" s="123">
        <f t="shared" si="45"/>
        <v>12677</v>
      </c>
    </row>
    <row r="431" spans="1:32" ht="230.25" hidden="1" outlineLevel="3" thickBot="1" x14ac:dyDescent="0.25">
      <c r="A431" s="458" t="s">
        <v>883</v>
      </c>
      <c r="B431" s="647" t="s">
        <v>256</v>
      </c>
      <c r="C431" s="598" t="s">
        <v>2113</v>
      </c>
      <c r="D431" s="604" t="s">
        <v>756</v>
      </c>
      <c r="E431" s="206" t="s">
        <v>456</v>
      </c>
      <c r="F431" s="508" t="s">
        <v>6432</v>
      </c>
      <c r="G431" s="512" t="s">
        <v>4218</v>
      </c>
      <c r="H431" s="526" t="s">
        <v>1803</v>
      </c>
      <c r="I431" s="324" t="s">
        <v>3018</v>
      </c>
      <c r="J431" s="255">
        <v>3</v>
      </c>
      <c r="K431" s="178" t="s">
        <v>448</v>
      </c>
      <c r="L431" s="256" t="s">
        <v>449</v>
      </c>
      <c r="M431" s="350">
        <v>1</v>
      </c>
      <c r="N431" s="147">
        <f t="shared" si="54"/>
        <v>3</v>
      </c>
      <c r="O431" s="551" t="s">
        <v>6563</v>
      </c>
      <c r="P431" s="323" t="s">
        <v>6348</v>
      </c>
      <c r="Q431" s="338">
        <v>2</v>
      </c>
      <c r="R431" s="149">
        <v>20</v>
      </c>
      <c r="S431" s="443"/>
      <c r="T431" s="494"/>
      <c r="U431" s="451"/>
      <c r="V431" s="451"/>
      <c r="W431" s="431"/>
      <c r="X431" s="431"/>
      <c r="Y431" s="429"/>
      <c r="Z431" s="431"/>
      <c r="AA431" s="431"/>
      <c r="AB431" s="444"/>
      <c r="AC431" s="155"/>
      <c r="AD431" s="119"/>
      <c r="AE431" s="78"/>
      <c r="AF431" s="123">
        <f t="shared" si="45"/>
        <v>5756</v>
      </c>
    </row>
    <row r="432" spans="1:32" ht="230.25" hidden="1" outlineLevel="3" thickBot="1" x14ac:dyDescent="0.25">
      <c r="A432" s="458" t="s">
        <v>884</v>
      </c>
      <c r="B432" s="649"/>
      <c r="C432" s="599"/>
      <c r="D432" s="605"/>
      <c r="E432" s="206" t="s">
        <v>457</v>
      </c>
      <c r="F432" s="508" t="s">
        <v>6432</v>
      </c>
      <c r="G432" s="512" t="s">
        <v>4218</v>
      </c>
      <c r="H432" s="526" t="s">
        <v>1803</v>
      </c>
      <c r="I432" s="324" t="s">
        <v>3018</v>
      </c>
      <c r="J432" s="255">
        <v>3</v>
      </c>
      <c r="K432" s="178" t="s">
        <v>446</v>
      </c>
      <c r="L432" s="256" t="s">
        <v>449</v>
      </c>
      <c r="M432" s="350">
        <v>1</v>
      </c>
      <c r="N432" s="147">
        <f t="shared" si="54"/>
        <v>3</v>
      </c>
      <c r="O432" s="551" t="s">
        <v>6563</v>
      </c>
      <c r="P432" s="323" t="s">
        <v>6348</v>
      </c>
      <c r="Q432" s="338">
        <v>2</v>
      </c>
      <c r="R432" s="149">
        <v>20</v>
      </c>
      <c r="S432" s="443"/>
      <c r="T432" s="494"/>
      <c r="U432" s="451"/>
      <c r="V432" s="451"/>
      <c r="W432" s="431"/>
      <c r="X432" s="431"/>
      <c r="Y432" s="429"/>
      <c r="Z432" s="431"/>
      <c r="AA432" s="431"/>
      <c r="AB432" s="444"/>
      <c r="AC432" s="155"/>
      <c r="AD432" s="119"/>
      <c r="AE432" s="78"/>
      <c r="AF432" s="123">
        <f t="shared" si="45"/>
        <v>5757</v>
      </c>
    </row>
    <row r="433" spans="1:32" ht="230.25" hidden="1" outlineLevel="3" thickBot="1" x14ac:dyDescent="0.25">
      <c r="A433" s="251" t="s">
        <v>4725</v>
      </c>
      <c r="B433" s="675" t="s">
        <v>4312</v>
      </c>
      <c r="C433" s="600" t="s">
        <v>2777</v>
      </c>
      <c r="D433" s="624" t="s">
        <v>259</v>
      </c>
      <c r="E433" s="209" t="s">
        <v>194</v>
      </c>
      <c r="F433" s="209" t="s">
        <v>5731</v>
      </c>
      <c r="G433" s="512" t="s">
        <v>4218</v>
      </c>
      <c r="H433" s="526" t="s">
        <v>1803</v>
      </c>
      <c r="I433" s="324" t="s">
        <v>3018</v>
      </c>
      <c r="J433" s="255">
        <v>3</v>
      </c>
      <c r="K433" s="178" t="s">
        <v>448</v>
      </c>
      <c r="L433" s="256" t="s">
        <v>5788</v>
      </c>
      <c r="M433" s="350">
        <v>1</v>
      </c>
      <c r="N433" s="147">
        <f t="shared" si="54"/>
        <v>3</v>
      </c>
      <c r="O433" s="551" t="s">
        <v>6563</v>
      </c>
      <c r="P433" s="152" t="s">
        <v>6348</v>
      </c>
      <c r="Q433" s="338">
        <v>3</v>
      </c>
      <c r="R433" s="149">
        <f>Q433*N433</f>
        <v>9</v>
      </c>
      <c r="S433" s="443"/>
      <c r="T433" s="494"/>
      <c r="U433" s="451"/>
      <c r="V433" s="451"/>
      <c r="W433" s="431"/>
      <c r="X433" s="431"/>
      <c r="Y433" s="429"/>
      <c r="Z433" s="431"/>
      <c r="AA433" s="431"/>
      <c r="AB433" s="444"/>
      <c r="AC433" s="155"/>
      <c r="AD433" s="119"/>
      <c r="AE433" s="78"/>
      <c r="AF433" s="123">
        <f t="shared" si="45"/>
        <v>12678</v>
      </c>
    </row>
    <row r="434" spans="1:32" ht="230.25" hidden="1" outlineLevel="3" thickBot="1" x14ac:dyDescent="0.25">
      <c r="A434" s="251" t="s">
        <v>4726</v>
      </c>
      <c r="B434" s="597"/>
      <c r="C434" s="601"/>
      <c r="D434" s="638"/>
      <c r="E434" s="139" t="s">
        <v>251</v>
      </c>
      <c r="F434" s="139" t="s">
        <v>5732</v>
      </c>
      <c r="G434" s="133" t="s">
        <v>674</v>
      </c>
      <c r="H434" s="526" t="s">
        <v>1227</v>
      </c>
      <c r="I434" s="215" t="s">
        <v>768</v>
      </c>
      <c r="J434" s="255">
        <v>2</v>
      </c>
      <c r="K434" s="178" t="s">
        <v>446</v>
      </c>
      <c r="L434" s="256" t="s">
        <v>5792</v>
      </c>
      <c r="M434" s="350">
        <v>1</v>
      </c>
      <c r="N434" s="147">
        <f t="shared" si="54"/>
        <v>2</v>
      </c>
      <c r="O434" s="551" t="s">
        <v>6563</v>
      </c>
      <c r="P434" s="152" t="s">
        <v>675</v>
      </c>
      <c r="Q434" s="338">
        <v>5</v>
      </c>
      <c r="R434" s="149">
        <f>Q434*N434</f>
        <v>10</v>
      </c>
      <c r="S434" s="443"/>
      <c r="T434" s="494"/>
      <c r="U434" s="451"/>
      <c r="V434" s="451"/>
      <c r="W434" s="431"/>
      <c r="X434" s="431"/>
      <c r="Y434" s="429"/>
      <c r="Z434" s="431"/>
      <c r="AA434" s="431"/>
      <c r="AB434" s="444"/>
      <c r="AC434" s="155"/>
      <c r="AD434" s="119"/>
      <c r="AE434" s="78"/>
      <c r="AF434" s="123">
        <f t="shared" si="45"/>
        <v>12679</v>
      </c>
    </row>
    <row r="435" spans="1:32" ht="230.25" hidden="1" outlineLevel="3" thickBot="1" x14ac:dyDescent="0.25">
      <c r="A435" s="144" t="s">
        <v>1101</v>
      </c>
      <c r="B435" s="647" t="s">
        <v>2762</v>
      </c>
      <c r="C435" s="637" t="s">
        <v>2114</v>
      </c>
      <c r="D435" s="626" t="s">
        <v>1267</v>
      </c>
      <c r="E435" s="206" t="s">
        <v>1050</v>
      </c>
      <c r="F435" s="206" t="s">
        <v>1067</v>
      </c>
      <c r="G435" s="512" t="s">
        <v>4218</v>
      </c>
      <c r="H435" s="526" t="s">
        <v>1803</v>
      </c>
      <c r="I435" s="324" t="s">
        <v>3018</v>
      </c>
      <c r="J435" s="130">
        <v>3</v>
      </c>
      <c r="K435" s="134" t="s">
        <v>446</v>
      </c>
      <c r="L435" s="125" t="s">
        <v>754</v>
      </c>
      <c r="M435" s="148">
        <v>1</v>
      </c>
      <c r="N435" s="132">
        <f t="shared" si="51"/>
        <v>3</v>
      </c>
      <c r="O435" s="551" t="s">
        <v>6563</v>
      </c>
      <c r="P435" s="323" t="s">
        <v>6348</v>
      </c>
      <c r="Q435" s="338">
        <v>2</v>
      </c>
      <c r="R435" s="149">
        <v>20</v>
      </c>
      <c r="S435" s="443"/>
      <c r="T435" s="494"/>
      <c r="U435" s="451"/>
      <c r="V435" s="451"/>
      <c r="W435" s="431"/>
      <c r="X435" s="431"/>
      <c r="Y435" s="429"/>
      <c r="Z435" s="431"/>
      <c r="AA435" s="431"/>
      <c r="AB435" s="444"/>
      <c r="AC435" s="155"/>
      <c r="AD435" s="119"/>
      <c r="AE435" s="78"/>
      <c r="AF435" s="123">
        <f t="shared" si="45"/>
        <v>7178</v>
      </c>
    </row>
    <row r="436" spans="1:32" ht="230.25" hidden="1" outlineLevel="3" thickBot="1" x14ac:dyDescent="0.25">
      <c r="A436" s="144" t="s">
        <v>1102</v>
      </c>
      <c r="B436" s="648"/>
      <c r="C436" s="637"/>
      <c r="D436" s="626"/>
      <c r="E436" s="206" t="s">
        <v>799</v>
      </c>
      <c r="F436" s="206" t="s">
        <v>1071</v>
      </c>
      <c r="G436" s="512" t="s">
        <v>4218</v>
      </c>
      <c r="H436" s="526" t="s">
        <v>1803</v>
      </c>
      <c r="I436" s="324" t="s">
        <v>3018</v>
      </c>
      <c r="J436" s="130">
        <v>3</v>
      </c>
      <c r="K436" s="134" t="s">
        <v>446</v>
      </c>
      <c r="L436" s="125" t="s">
        <v>754</v>
      </c>
      <c r="M436" s="148">
        <v>1</v>
      </c>
      <c r="N436" s="132">
        <f t="shared" ref="N436:N438" si="55">J436*M436</f>
        <v>3</v>
      </c>
      <c r="O436" s="551" t="s">
        <v>6563</v>
      </c>
      <c r="P436" s="323" t="s">
        <v>6348</v>
      </c>
      <c r="Q436" s="338">
        <v>2</v>
      </c>
      <c r="R436" s="149">
        <v>20</v>
      </c>
      <c r="S436" s="443"/>
      <c r="T436" s="494"/>
      <c r="U436" s="451"/>
      <c r="V436" s="451"/>
      <c r="W436" s="431"/>
      <c r="X436" s="431"/>
      <c r="Y436" s="429"/>
      <c r="Z436" s="431"/>
      <c r="AA436" s="431"/>
      <c r="AB436" s="444"/>
      <c r="AC436" s="155"/>
      <c r="AD436" s="119"/>
      <c r="AE436" s="78"/>
      <c r="AF436" s="123">
        <f t="shared" si="45"/>
        <v>7179</v>
      </c>
    </row>
    <row r="437" spans="1:32" ht="230.25" hidden="1" outlineLevel="3" thickBot="1" x14ac:dyDescent="0.25">
      <c r="A437" s="251" t="s">
        <v>885</v>
      </c>
      <c r="B437" s="647" t="s">
        <v>1068</v>
      </c>
      <c r="C437" s="637" t="s">
        <v>2115</v>
      </c>
      <c r="D437" s="626" t="s">
        <v>1267</v>
      </c>
      <c r="E437" s="206" t="s">
        <v>1050</v>
      </c>
      <c r="F437" s="206" t="s">
        <v>1071</v>
      </c>
      <c r="G437" s="512" t="s">
        <v>4218</v>
      </c>
      <c r="H437" s="526" t="s">
        <v>1803</v>
      </c>
      <c r="I437" s="324" t="s">
        <v>3018</v>
      </c>
      <c r="J437" s="130">
        <v>3</v>
      </c>
      <c r="K437" s="134" t="s">
        <v>446</v>
      </c>
      <c r="L437" s="125" t="s">
        <v>754</v>
      </c>
      <c r="M437" s="148">
        <v>1</v>
      </c>
      <c r="N437" s="132">
        <f t="shared" si="55"/>
        <v>3</v>
      </c>
      <c r="O437" s="551" t="s">
        <v>6563</v>
      </c>
      <c r="P437" s="323" t="s">
        <v>6348</v>
      </c>
      <c r="Q437" s="338">
        <v>2</v>
      </c>
      <c r="R437" s="149">
        <v>20</v>
      </c>
      <c r="S437" s="443"/>
      <c r="T437" s="494"/>
      <c r="U437" s="451"/>
      <c r="V437" s="451"/>
      <c r="W437" s="431"/>
      <c r="X437" s="431"/>
      <c r="Y437" s="429"/>
      <c r="Z437" s="431"/>
      <c r="AA437" s="431"/>
      <c r="AB437" s="444"/>
      <c r="AC437" s="155"/>
      <c r="AD437" s="119"/>
      <c r="AE437" s="78"/>
      <c r="AF437" s="123">
        <f t="shared" si="45"/>
        <v>5758</v>
      </c>
    </row>
    <row r="438" spans="1:32" ht="230.25" hidden="1" outlineLevel="3" thickBot="1" x14ac:dyDescent="0.25">
      <c r="A438" s="144" t="s">
        <v>886</v>
      </c>
      <c r="B438" s="648"/>
      <c r="C438" s="637"/>
      <c r="D438" s="626"/>
      <c r="E438" s="206" t="s">
        <v>799</v>
      </c>
      <c r="F438" s="206" t="s">
        <v>1072</v>
      </c>
      <c r="G438" s="512" t="s">
        <v>4218</v>
      </c>
      <c r="H438" s="526" t="s">
        <v>1803</v>
      </c>
      <c r="I438" s="324" t="s">
        <v>3018</v>
      </c>
      <c r="J438" s="130">
        <v>3</v>
      </c>
      <c r="K438" s="134" t="s">
        <v>446</v>
      </c>
      <c r="L438" s="125" t="s">
        <v>754</v>
      </c>
      <c r="M438" s="148">
        <v>1</v>
      </c>
      <c r="N438" s="132">
        <f t="shared" si="55"/>
        <v>3</v>
      </c>
      <c r="O438" s="551" t="s">
        <v>6563</v>
      </c>
      <c r="P438" s="323" t="s">
        <v>6348</v>
      </c>
      <c r="Q438" s="338">
        <v>2</v>
      </c>
      <c r="R438" s="149">
        <v>20</v>
      </c>
      <c r="S438" s="443"/>
      <c r="T438" s="494"/>
      <c r="U438" s="451"/>
      <c r="V438" s="451"/>
      <c r="W438" s="431"/>
      <c r="X438" s="431"/>
      <c r="Y438" s="429"/>
      <c r="Z438" s="431"/>
      <c r="AA438" s="431"/>
      <c r="AB438" s="444"/>
      <c r="AC438" s="155"/>
      <c r="AD438" s="119"/>
      <c r="AE438" s="78"/>
      <c r="AF438" s="123">
        <f t="shared" si="45"/>
        <v>5759</v>
      </c>
    </row>
    <row r="439" spans="1:32" ht="230.25" hidden="1" outlineLevel="3" thickBot="1" x14ac:dyDescent="0.25">
      <c r="A439" s="144" t="s">
        <v>527</v>
      </c>
      <c r="B439" s="647" t="s">
        <v>1344</v>
      </c>
      <c r="C439" s="598" t="s">
        <v>2116</v>
      </c>
      <c r="D439" s="604" t="s">
        <v>1343</v>
      </c>
      <c r="E439" s="206" t="s">
        <v>463</v>
      </c>
      <c r="F439" s="508" t="s">
        <v>6433</v>
      </c>
      <c r="G439" s="512" t="s">
        <v>4218</v>
      </c>
      <c r="H439" s="526" t="s">
        <v>1803</v>
      </c>
      <c r="I439" s="324" t="s">
        <v>3018</v>
      </c>
      <c r="J439" s="130">
        <v>3</v>
      </c>
      <c r="K439" s="134" t="s">
        <v>446</v>
      </c>
      <c r="L439" s="125" t="s">
        <v>754</v>
      </c>
      <c r="M439" s="148">
        <v>1</v>
      </c>
      <c r="N439" s="132">
        <f t="shared" ref="N439" si="56">J439*M439</f>
        <v>3</v>
      </c>
      <c r="O439" s="551" t="s">
        <v>6563</v>
      </c>
      <c r="P439" s="323" t="s">
        <v>6348</v>
      </c>
      <c r="Q439" s="338">
        <v>2</v>
      </c>
      <c r="R439" s="149">
        <f>J439*M439*Q439</f>
        <v>6</v>
      </c>
      <c r="S439" s="443"/>
      <c r="T439" s="494"/>
      <c r="U439" s="451"/>
      <c r="V439" s="451"/>
      <c r="W439" s="431"/>
      <c r="X439" s="431"/>
      <c r="Y439" s="429"/>
      <c r="Z439" s="431"/>
      <c r="AA439" s="431"/>
      <c r="AB439" s="444"/>
      <c r="AC439" s="155"/>
      <c r="AD439" s="119"/>
      <c r="AE439" s="78"/>
      <c r="AF439" s="123">
        <f t="shared" si="45"/>
        <v>-1739</v>
      </c>
    </row>
    <row r="440" spans="1:32" ht="230.25" hidden="1" outlineLevel="3" thickBot="1" x14ac:dyDescent="0.25">
      <c r="A440" s="144" t="s">
        <v>887</v>
      </c>
      <c r="B440" s="649"/>
      <c r="C440" s="599"/>
      <c r="D440" s="605"/>
      <c r="E440" s="206" t="s">
        <v>462</v>
      </c>
      <c r="F440" s="508" t="s">
        <v>6433</v>
      </c>
      <c r="G440" s="512" t="s">
        <v>4218</v>
      </c>
      <c r="H440" s="526" t="s">
        <v>1803</v>
      </c>
      <c r="I440" s="324" t="s">
        <v>3018</v>
      </c>
      <c r="J440" s="130">
        <v>3</v>
      </c>
      <c r="K440" s="134" t="s">
        <v>446</v>
      </c>
      <c r="L440" s="125" t="s">
        <v>754</v>
      </c>
      <c r="M440" s="148">
        <v>1</v>
      </c>
      <c r="N440" s="132">
        <f t="shared" ref="N440" si="57">J440*M440</f>
        <v>3</v>
      </c>
      <c r="O440" s="551" t="s">
        <v>6563</v>
      </c>
      <c r="P440" s="323" t="s">
        <v>6348</v>
      </c>
      <c r="Q440" s="338">
        <v>2</v>
      </c>
      <c r="R440" s="149">
        <f>J440*M440*Q440</f>
        <v>6</v>
      </c>
      <c r="S440" s="443"/>
      <c r="T440" s="494"/>
      <c r="U440" s="451"/>
      <c r="V440" s="451"/>
      <c r="W440" s="431"/>
      <c r="X440" s="431"/>
      <c r="Y440" s="429"/>
      <c r="Z440" s="431"/>
      <c r="AA440" s="431"/>
      <c r="AB440" s="444"/>
      <c r="AC440" s="155"/>
      <c r="AD440" s="126"/>
      <c r="AE440" s="78"/>
      <c r="AF440" s="123">
        <f t="shared" si="45"/>
        <v>5760</v>
      </c>
    </row>
    <row r="441" spans="1:32" ht="230.25" hidden="1" outlineLevel="3" thickBot="1" x14ac:dyDescent="0.25">
      <c r="A441" s="251" t="s">
        <v>4727</v>
      </c>
      <c r="B441" s="675" t="s">
        <v>4313</v>
      </c>
      <c r="C441" s="600" t="s">
        <v>2783</v>
      </c>
      <c r="D441" s="624" t="s">
        <v>2729</v>
      </c>
      <c r="E441" s="209" t="s">
        <v>208</v>
      </c>
      <c r="F441" s="139" t="s">
        <v>4295</v>
      </c>
      <c r="G441" s="133" t="s">
        <v>674</v>
      </c>
      <c r="H441" s="526" t="s">
        <v>1227</v>
      </c>
      <c r="I441" s="215" t="s">
        <v>768</v>
      </c>
      <c r="J441" s="257">
        <v>1</v>
      </c>
      <c r="K441" s="259" t="s">
        <v>192</v>
      </c>
      <c r="L441" s="215" t="s">
        <v>203</v>
      </c>
      <c r="M441" s="223">
        <v>1</v>
      </c>
      <c r="N441" s="147">
        <f t="shared" si="51"/>
        <v>1</v>
      </c>
      <c r="O441" s="551" t="s">
        <v>6563</v>
      </c>
      <c r="P441" s="152" t="s">
        <v>675</v>
      </c>
      <c r="Q441" s="339">
        <v>5</v>
      </c>
      <c r="R441" s="149">
        <f t="shared" ref="R441:R452" si="58">J441*M441*Q441</f>
        <v>5</v>
      </c>
      <c r="S441" s="443"/>
      <c r="T441" s="494"/>
      <c r="U441" s="451"/>
      <c r="V441" s="451"/>
      <c r="W441" s="431"/>
      <c r="X441" s="431"/>
      <c r="Y441" s="429"/>
      <c r="Z441" s="431"/>
      <c r="AA441" s="431"/>
      <c r="AB441" s="444"/>
      <c r="AC441" s="155"/>
      <c r="AD441" s="119"/>
      <c r="AE441" s="78"/>
      <c r="AF441" s="123">
        <f t="shared" si="45"/>
        <v>12680</v>
      </c>
    </row>
    <row r="442" spans="1:32" ht="230.25" hidden="1" outlineLevel="3" thickBot="1" x14ac:dyDescent="0.25">
      <c r="A442" s="251" t="s">
        <v>4728</v>
      </c>
      <c r="B442" s="597"/>
      <c r="C442" s="602"/>
      <c r="D442" s="625"/>
      <c r="E442" s="209" t="s">
        <v>255</v>
      </c>
      <c r="F442" s="508" t="s">
        <v>6433</v>
      </c>
      <c r="G442" s="512" t="s">
        <v>4218</v>
      </c>
      <c r="H442" s="526" t="s">
        <v>1803</v>
      </c>
      <c r="I442" s="324" t="s">
        <v>3018</v>
      </c>
      <c r="J442" s="130">
        <v>3</v>
      </c>
      <c r="K442" s="134" t="s">
        <v>446</v>
      </c>
      <c r="L442" s="125" t="s">
        <v>754</v>
      </c>
      <c r="M442" s="148">
        <v>1</v>
      </c>
      <c r="N442" s="132">
        <f t="shared" si="51"/>
        <v>3</v>
      </c>
      <c r="O442" s="551" t="s">
        <v>6563</v>
      </c>
      <c r="P442" s="323" t="s">
        <v>6348</v>
      </c>
      <c r="Q442" s="338">
        <v>2</v>
      </c>
      <c r="R442" s="149">
        <f t="shared" si="58"/>
        <v>6</v>
      </c>
      <c r="S442" s="443"/>
      <c r="T442" s="494"/>
      <c r="U442" s="451"/>
      <c r="V442" s="451"/>
      <c r="W442" s="431"/>
      <c r="X442" s="431"/>
      <c r="Y442" s="429"/>
      <c r="Z442" s="431"/>
      <c r="AA442" s="431"/>
      <c r="AB442" s="444"/>
      <c r="AC442" s="155"/>
      <c r="AD442" s="119"/>
      <c r="AE442" s="78"/>
      <c r="AF442" s="123">
        <f t="shared" si="45"/>
        <v>12681</v>
      </c>
    </row>
    <row r="443" spans="1:32" ht="230.25" hidden="1" outlineLevel="3" thickBot="1" x14ac:dyDescent="0.25">
      <c r="A443" s="251" t="s">
        <v>4729</v>
      </c>
      <c r="B443" s="646" t="s">
        <v>2784</v>
      </c>
      <c r="C443" s="600" t="s">
        <v>2781</v>
      </c>
      <c r="D443" s="624" t="s">
        <v>2785</v>
      </c>
      <c r="E443" s="139" t="s">
        <v>194</v>
      </c>
      <c r="F443" s="295" t="s">
        <v>2786</v>
      </c>
      <c r="G443" s="133" t="s">
        <v>674</v>
      </c>
      <c r="H443" s="526" t="s">
        <v>1227</v>
      </c>
      <c r="I443" s="215" t="s">
        <v>768</v>
      </c>
      <c r="J443" s="257">
        <v>1</v>
      </c>
      <c r="K443" s="178" t="s">
        <v>448</v>
      </c>
      <c r="L443" s="256" t="s">
        <v>5788</v>
      </c>
      <c r="M443" s="350">
        <v>1</v>
      </c>
      <c r="N443" s="147">
        <f t="shared" si="51"/>
        <v>1</v>
      </c>
      <c r="O443" s="551" t="s">
        <v>6563</v>
      </c>
      <c r="P443" s="152" t="s">
        <v>103</v>
      </c>
      <c r="Q443" s="338">
        <v>5</v>
      </c>
      <c r="R443" s="149">
        <f t="shared" si="58"/>
        <v>5</v>
      </c>
      <c r="S443" s="443"/>
      <c r="T443" s="494"/>
      <c r="U443" s="451"/>
      <c r="V443" s="451"/>
      <c r="W443" s="431"/>
      <c r="X443" s="431"/>
      <c r="Y443" s="429"/>
      <c r="Z443" s="431"/>
      <c r="AA443" s="431"/>
      <c r="AB443" s="444"/>
      <c r="AC443" s="155"/>
      <c r="AD443" s="119"/>
      <c r="AE443" s="78"/>
      <c r="AF443" s="123">
        <f t="shared" si="45"/>
        <v>12682</v>
      </c>
    </row>
    <row r="444" spans="1:32" ht="230.25" hidden="1" outlineLevel="3" thickBot="1" x14ac:dyDescent="0.25">
      <c r="A444" s="251" t="s">
        <v>4730</v>
      </c>
      <c r="B444" s="597"/>
      <c r="C444" s="602"/>
      <c r="D444" s="625"/>
      <c r="E444" s="139" t="s">
        <v>251</v>
      </c>
      <c r="F444" s="295" t="s">
        <v>2787</v>
      </c>
      <c r="G444" s="133" t="s">
        <v>674</v>
      </c>
      <c r="H444" s="526" t="s">
        <v>1227</v>
      </c>
      <c r="I444" s="215" t="s">
        <v>768</v>
      </c>
      <c r="J444" s="257">
        <v>1</v>
      </c>
      <c r="K444" s="178" t="s">
        <v>446</v>
      </c>
      <c r="L444" s="256" t="s">
        <v>5792</v>
      </c>
      <c r="M444" s="350">
        <v>1</v>
      </c>
      <c r="N444" s="147">
        <f t="shared" si="51"/>
        <v>1</v>
      </c>
      <c r="O444" s="551" t="s">
        <v>6563</v>
      </c>
      <c r="P444" s="152" t="s">
        <v>675</v>
      </c>
      <c r="Q444" s="338">
        <v>5</v>
      </c>
      <c r="R444" s="149">
        <f t="shared" si="58"/>
        <v>5</v>
      </c>
      <c r="S444" s="443"/>
      <c r="T444" s="494"/>
      <c r="U444" s="451"/>
      <c r="V444" s="451"/>
      <c r="W444" s="431"/>
      <c r="X444" s="431"/>
      <c r="Y444" s="429"/>
      <c r="Z444" s="431"/>
      <c r="AA444" s="431"/>
      <c r="AB444" s="444"/>
      <c r="AC444" s="155"/>
      <c r="AD444" s="119"/>
      <c r="AE444" s="78"/>
      <c r="AF444" s="123">
        <f t="shared" si="45"/>
        <v>12683</v>
      </c>
    </row>
    <row r="445" spans="1:32" ht="230.25" hidden="1" outlineLevel="3" thickBot="1" x14ac:dyDescent="0.25">
      <c r="A445" s="251" t="s">
        <v>4731</v>
      </c>
      <c r="B445" s="646" t="s">
        <v>2788</v>
      </c>
      <c r="C445" s="676" t="s">
        <v>2782</v>
      </c>
      <c r="D445" s="624" t="s">
        <v>1888</v>
      </c>
      <c r="E445" s="209" t="s">
        <v>258</v>
      </c>
      <c r="F445" s="295" t="s">
        <v>2786</v>
      </c>
      <c r="G445" s="133" t="s">
        <v>674</v>
      </c>
      <c r="H445" s="526" t="s">
        <v>1227</v>
      </c>
      <c r="I445" s="215" t="s">
        <v>768</v>
      </c>
      <c r="J445" s="257">
        <v>1</v>
      </c>
      <c r="K445" s="178" t="s">
        <v>448</v>
      </c>
      <c r="L445" s="256" t="s">
        <v>5788</v>
      </c>
      <c r="M445" s="350">
        <v>1</v>
      </c>
      <c r="N445" s="147">
        <f t="shared" si="51"/>
        <v>1</v>
      </c>
      <c r="O445" s="551" t="s">
        <v>6563</v>
      </c>
      <c r="P445" s="152" t="s">
        <v>675</v>
      </c>
      <c r="Q445" s="338">
        <v>5</v>
      </c>
      <c r="R445" s="149">
        <f t="shared" si="58"/>
        <v>5</v>
      </c>
      <c r="S445" s="443"/>
      <c r="T445" s="494"/>
      <c r="U445" s="451"/>
      <c r="V445" s="451"/>
      <c r="W445" s="431"/>
      <c r="X445" s="431"/>
      <c r="Y445" s="429"/>
      <c r="Z445" s="431"/>
      <c r="AA445" s="431"/>
      <c r="AB445" s="444"/>
      <c r="AC445" s="155"/>
      <c r="AD445" s="119"/>
      <c r="AE445" s="78"/>
      <c r="AF445" s="123">
        <f t="shared" si="45"/>
        <v>12684</v>
      </c>
    </row>
    <row r="446" spans="1:32" ht="230.25" hidden="1" outlineLevel="3" thickBot="1" x14ac:dyDescent="0.25">
      <c r="A446" s="251" t="s">
        <v>4732</v>
      </c>
      <c r="B446" s="597"/>
      <c r="C446" s="677"/>
      <c r="D446" s="625"/>
      <c r="E446" s="209" t="s">
        <v>257</v>
      </c>
      <c r="F446" s="295" t="s">
        <v>2786</v>
      </c>
      <c r="G446" s="133" t="s">
        <v>674</v>
      </c>
      <c r="H446" s="526" t="s">
        <v>1227</v>
      </c>
      <c r="I446" s="215" t="s">
        <v>768</v>
      </c>
      <c r="J446" s="257">
        <v>1</v>
      </c>
      <c r="K446" s="178" t="s">
        <v>446</v>
      </c>
      <c r="L446" s="256" t="s">
        <v>5792</v>
      </c>
      <c r="M446" s="350">
        <v>1</v>
      </c>
      <c r="N446" s="147">
        <f t="shared" si="51"/>
        <v>1</v>
      </c>
      <c r="O446" s="551" t="s">
        <v>6563</v>
      </c>
      <c r="P446" s="152" t="s">
        <v>675</v>
      </c>
      <c r="Q446" s="338">
        <v>5</v>
      </c>
      <c r="R446" s="149">
        <f t="shared" si="58"/>
        <v>5</v>
      </c>
      <c r="S446" s="443"/>
      <c r="T446" s="494"/>
      <c r="U446" s="451"/>
      <c r="V446" s="451"/>
      <c r="W446" s="431"/>
      <c r="X446" s="431"/>
      <c r="Y446" s="429"/>
      <c r="Z446" s="431"/>
      <c r="AA446" s="431"/>
      <c r="AB446" s="444"/>
      <c r="AC446" s="155"/>
      <c r="AD446" s="119"/>
      <c r="AE446" s="78"/>
      <c r="AF446" s="123">
        <f t="shared" si="45"/>
        <v>12685</v>
      </c>
    </row>
    <row r="447" spans="1:32" ht="230.25" hidden="1" outlineLevel="3" thickBot="1" x14ac:dyDescent="0.25">
      <c r="A447" s="251" t="s">
        <v>4733</v>
      </c>
      <c r="B447" s="178" t="s">
        <v>2792</v>
      </c>
      <c r="C447" s="274" t="s">
        <v>5811</v>
      </c>
      <c r="D447" s="224" t="s">
        <v>2793</v>
      </c>
      <c r="E447" s="224" t="s">
        <v>2442</v>
      </c>
      <c r="F447" s="508" t="s">
        <v>6433</v>
      </c>
      <c r="G447" s="512" t="s">
        <v>4218</v>
      </c>
      <c r="H447" s="526" t="s">
        <v>1803</v>
      </c>
      <c r="I447" s="324" t="s">
        <v>3018</v>
      </c>
      <c r="J447" s="130">
        <v>3</v>
      </c>
      <c r="K447" s="134" t="s">
        <v>446</v>
      </c>
      <c r="L447" s="125" t="s">
        <v>754</v>
      </c>
      <c r="M447" s="148">
        <v>1</v>
      </c>
      <c r="N447" s="132">
        <f t="shared" si="51"/>
        <v>3</v>
      </c>
      <c r="O447" s="551" t="s">
        <v>6563</v>
      </c>
      <c r="P447" s="323" t="s">
        <v>6348</v>
      </c>
      <c r="Q447" s="338">
        <v>2</v>
      </c>
      <c r="R447" s="149">
        <f t="shared" si="58"/>
        <v>6</v>
      </c>
      <c r="S447" s="443"/>
      <c r="T447" s="494"/>
      <c r="U447" s="451"/>
      <c r="V447" s="451"/>
      <c r="W447" s="431"/>
      <c r="X447" s="431"/>
      <c r="Y447" s="429"/>
      <c r="Z447" s="431"/>
      <c r="AA447" s="431"/>
      <c r="AB447" s="444"/>
      <c r="AC447" s="155"/>
      <c r="AD447" s="119"/>
      <c r="AE447" s="78"/>
      <c r="AF447" s="123">
        <f t="shared" si="45"/>
        <v>12686</v>
      </c>
    </row>
    <row r="448" spans="1:32" ht="230.25" hidden="1" outlineLevel="3" thickBot="1" x14ac:dyDescent="0.25">
      <c r="A448" s="251" t="s">
        <v>4734</v>
      </c>
      <c r="B448" s="178" t="s">
        <v>6434</v>
      </c>
      <c r="C448" s="355" t="s">
        <v>5812</v>
      </c>
      <c r="D448" s="209" t="s">
        <v>2794</v>
      </c>
      <c r="E448" s="139" t="s">
        <v>2442</v>
      </c>
      <c r="F448" s="508" t="s">
        <v>6435</v>
      </c>
      <c r="G448" s="143" t="s">
        <v>1247</v>
      </c>
      <c r="H448" s="252" t="s">
        <v>1228</v>
      </c>
      <c r="I448" s="215" t="s">
        <v>1178</v>
      </c>
      <c r="J448" s="255">
        <v>3</v>
      </c>
      <c r="K448" s="178" t="s">
        <v>448</v>
      </c>
      <c r="L448" s="256" t="s">
        <v>5788</v>
      </c>
      <c r="M448" s="166">
        <v>1</v>
      </c>
      <c r="N448" s="147">
        <f t="shared" si="51"/>
        <v>3</v>
      </c>
      <c r="O448" s="551" t="s">
        <v>6563</v>
      </c>
      <c r="P448" s="323" t="s">
        <v>6387</v>
      </c>
      <c r="Q448" s="339">
        <v>3</v>
      </c>
      <c r="R448" s="149">
        <f t="shared" si="58"/>
        <v>9</v>
      </c>
      <c r="S448" s="443"/>
      <c r="T448" s="494"/>
      <c r="U448" s="451"/>
      <c r="V448" s="451"/>
      <c r="W448" s="431"/>
      <c r="X448" s="431"/>
      <c r="Y448" s="429"/>
      <c r="Z448" s="431"/>
      <c r="AA448" s="431"/>
      <c r="AB448" s="444"/>
      <c r="AC448" s="155"/>
      <c r="AD448" s="119"/>
      <c r="AE448" s="78"/>
      <c r="AF448" s="123">
        <f t="shared" si="45"/>
        <v>12687</v>
      </c>
    </row>
    <row r="449" spans="1:32" ht="230.25" hidden="1" outlineLevel="3" thickBot="1" x14ac:dyDescent="0.25">
      <c r="A449" s="251" t="s">
        <v>4735</v>
      </c>
      <c r="B449" s="399" t="s">
        <v>2797</v>
      </c>
      <c r="C449" s="326" t="s">
        <v>2791</v>
      </c>
      <c r="D449" s="212" t="s">
        <v>2433</v>
      </c>
      <c r="E449" s="209" t="s">
        <v>2417</v>
      </c>
      <c r="F449" s="209" t="s">
        <v>2434</v>
      </c>
      <c r="G449" s="133" t="s">
        <v>674</v>
      </c>
      <c r="H449" s="526" t="s">
        <v>1227</v>
      </c>
      <c r="I449" s="215" t="s">
        <v>768</v>
      </c>
      <c r="J449" s="255">
        <v>2</v>
      </c>
      <c r="K449" s="178" t="s">
        <v>448</v>
      </c>
      <c r="L449" s="256" t="s">
        <v>5788</v>
      </c>
      <c r="M449" s="166">
        <v>1</v>
      </c>
      <c r="N449" s="147">
        <f t="shared" si="51"/>
        <v>2</v>
      </c>
      <c r="O449" s="551" t="s">
        <v>6563</v>
      </c>
      <c r="P449" s="152" t="s">
        <v>675</v>
      </c>
      <c r="Q449" s="339">
        <v>5</v>
      </c>
      <c r="R449" s="149">
        <f t="shared" si="58"/>
        <v>10</v>
      </c>
      <c r="S449" s="443"/>
      <c r="T449" s="494"/>
      <c r="U449" s="451"/>
      <c r="V449" s="451"/>
      <c r="W449" s="431"/>
      <c r="X449" s="431"/>
      <c r="Y449" s="429"/>
      <c r="Z449" s="431"/>
      <c r="AA449" s="431"/>
      <c r="AB449" s="444"/>
      <c r="AC449" s="155"/>
      <c r="AD449" s="119"/>
      <c r="AE449" s="78"/>
      <c r="AF449" s="123">
        <f t="shared" si="45"/>
        <v>12688</v>
      </c>
    </row>
    <row r="450" spans="1:32" ht="230.25" hidden="1" outlineLevel="3" thickBot="1" x14ac:dyDescent="0.25">
      <c r="A450" s="251" t="s">
        <v>4736</v>
      </c>
      <c r="B450" s="167" t="s">
        <v>2456</v>
      </c>
      <c r="C450" s="254" t="s">
        <v>2789</v>
      </c>
      <c r="D450" s="139" t="s">
        <v>2795</v>
      </c>
      <c r="E450" s="209" t="s">
        <v>2442</v>
      </c>
      <c r="F450" s="209" t="s">
        <v>2458</v>
      </c>
      <c r="G450" s="133" t="s">
        <v>674</v>
      </c>
      <c r="H450" s="526" t="s">
        <v>1227</v>
      </c>
      <c r="I450" s="215" t="s">
        <v>768</v>
      </c>
      <c r="J450" s="255">
        <v>2</v>
      </c>
      <c r="K450" s="178" t="s">
        <v>446</v>
      </c>
      <c r="L450" s="256" t="s">
        <v>5792</v>
      </c>
      <c r="M450" s="333">
        <v>1</v>
      </c>
      <c r="N450" s="147">
        <f t="shared" si="51"/>
        <v>2</v>
      </c>
      <c r="O450" s="551" t="s">
        <v>6563</v>
      </c>
      <c r="P450" s="152" t="s">
        <v>675</v>
      </c>
      <c r="Q450" s="339">
        <v>5</v>
      </c>
      <c r="R450" s="149">
        <f t="shared" si="58"/>
        <v>10</v>
      </c>
      <c r="S450" s="443"/>
      <c r="T450" s="494"/>
      <c r="U450" s="451"/>
      <c r="V450" s="451"/>
      <c r="W450" s="431"/>
      <c r="X450" s="431"/>
      <c r="Y450" s="429"/>
      <c r="Z450" s="431"/>
      <c r="AA450" s="431"/>
      <c r="AB450" s="444"/>
      <c r="AC450" s="155"/>
      <c r="AD450" s="119"/>
      <c r="AE450" s="78"/>
      <c r="AF450" s="123">
        <f t="shared" si="45"/>
        <v>12689</v>
      </c>
    </row>
    <row r="451" spans="1:32" ht="230.25" hidden="1" outlineLevel="3" thickBot="1" x14ac:dyDescent="0.25">
      <c r="A451" s="251" t="s">
        <v>4737</v>
      </c>
      <c r="B451" s="596" t="s">
        <v>2796</v>
      </c>
      <c r="C451" s="635" t="s">
        <v>2790</v>
      </c>
      <c r="D451" s="627" t="s">
        <v>443</v>
      </c>
      <c r="E451" s="209" t="s">
        <v>208</v>
      </c>
      <c r="F451" s="209" t="s">
        <v>2410</v>
      </c>
      <c r="G451" s="143" t="s">
        <v>1254</v>
      </c>
      <c r="H451" s="526" t="s">
        <v>1227</v>
      </c>
      <c r="I451" s="215" t="s">
        <v>768</v>
      </c>
      <c r="J451" s="255">
        <v>1</v>
      </c>
      <c r="K451" s="259" t="s">
        <v>192</v>
      </c>
      <c r="L451" s="215" t="s">
        <v>203</v>
      </c>
      <c r="M451" s="166">
        <v>1</v>
      </c>
      <c r="N451" s="147">
        <f t="shared" si="51"/>
        <v>1</v>
      </c>
      <c r="O451" s="551" t="s">
        <v>6563</v>
      </c>
      <c r="P451" s="152" t="s">
        <v>675</v>
      </c>
      <c r="Q451" s="339">
        <v>5</v>
      </c>
      <c r="R451" s="149">
        <f t="shared" si="58"/>
        <v>5</v>
      </c>
      <c r="S451" s="443"/>
      <c r="T451" s="494"/>
      <c r="U451" s="451"/>
      <c r="V451" s="451"/>
      <c r="W451" s="431"/>
      <c r="X451" s="431"/>
      <c r="Y451" s="429"/>
      <c r="Z451" s="431"/>
      <c r="AA451" s="431"/>
      <c r="AB451" s="444"/>
      <c r="AC451" s="155"/>
      <c r="AD451" s="119"/>
      <c r="AE451" s="78"/>
      <c r="AF451" s="123">
        <f t="shared" si="45"/>
        <v>12690</v>
      </c>
    </row>
    <row r="452" spans="1:32" ht="230.25" hidden="1" outlineLevel="3" thickBot="1" x14ac:dyDescent="0.25">
      <c r="A452" s="251" t="s">
        <v>4738</v>
      </c>
      <c r="B452" s="597"/>
      <c r="C452" s="635"/>
      <c r="D452" s="627"/>
      <c r="E452" s="209" t="s">
        <v>255</v>
      </c>
      <c r="F452" s="508" t="s">
        <v>5738</v>
      </c>
      <c r="G452" s="143" t="s">
        <v>1247</v>
      </c>
      <c r="H452" s="252" t="s">
        <v>1228</v>
      </c>
      <c r="I452" s="215" t="s">
        <v>1178</v>
      </c>
      <c r="J452" s="255">
        <v>3</v>
      </c>
      <c r="K452" s="178" t="s">
        <v>453</v>
      </c>
      <c r="L452" s="256" t="s">
        <v>449</v>
      </c>
      <c r="M452" s="253">
        <v>1</v>
      </c>
      <c r="N452" s="147">
        <f t="shared" si="51"/>
        <v>3</v>
      </c>
      <c r="O452" s="551" t="s">
        <v>6563</v>
      </c>
      <c r="P452" s="152" t="s">
        <v>6387</v>
      </c>
      <c r="Q452" s="339">
        <v>3</v>
      </c>
      <c r="R452" s="149">
        <f t="shared" si="58"/>
        <v>9</v>
      </c>
      <c r="S452" s="159"/>
      <c r="T452" s="494"/>
      <c r="U452" s="451"/>
      <c r="V452" s="451"/>
      <c r="W452" s="209"/>
      <c r="X452" s="209"/>
      <c r="Y452" s="211"/>
      <c r="Z452" s="209"/>
      <c r="AA452" s="209"/>
      <c r="AB452" s="160"/>
      <c r="AC452" s="155"/>
      <c r="AD452" s="119"/>
      <c r="AE452" s="78"/>
      <c r="AF452" s="123">
        <f t="shared" si="45"/>
        <v>12691</v>
      </c>
    </row>
    <row r="453" spans="1:32" ht="21" outlineLevel="2" collapsed="1" thickBot="1" x14ac:dyDescent="0.25">
      <c r="A453" s="144"/>
      <c r="B453" s="117" t="s">
        <v>295</v>
      </c>
      <c r="C453" s="270"/>
      <c r="D453" s="116"/>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c r="AA453" s="117"/>
      <c r="AB453" s="117"/>
      <c r="AC453" s="117"/>
      <c r="AD453" s="118"/>
      <c r="AE453" s="78"/>
      <c r="AF453" s="123">
        <f t="shared" si="45"/>
        <v>0</v>
      </c>
    </row>
    <row r="454" spans="1:32" ht="230.25" hidden="1" outlineLevel="3" thickBot="1" x14ac:dyDescent="0.25">
      <c r="A454" s="251" t="s">
        <v>4739</v>
      </c>
      <c r="B454" s="596" t="s">
        <v>2800</v>
      </c>
      <c r="C454" s="656" t="s">
        <v>2799</v>
      </c>
      <c r="D454" s="657" t="s">
        <v>2729</v>
      </c>
      <c r="E454" s="209" t="s">
        <v>208</v>
      </c>
      <c r="F454" s="209" t="s">
        <v>2410</v>
      </c>
      <c r="G454" s="143" t="s">
        <v>1254</v>
      </c>
      <c r="H454" s="526" t="s">
        <v>1227</v>
      </c>
      <c r="I454" s="215" t="s">
        <v>768</v>
      </c>
      <c r="J454" s="255">
        <v>1</v>
      </c>
      <c r="K454" s="259" t="s">
        <v>192</v>
      </c>
      <c r="L454" s="215" t="s">
        <v>203</v>
      </c>
      <c r="M454" s="166">
        <v>1</v>
      </c>
      <c r="N454" s="147">
        <f t="shared" ref="N454:N475" si="59">J454*M454</f>
        <v>1</v>
      </c>
      <c r="O454" s="551" t="s">
        <v>6563</v>
      </c>
      <c r="P454" s="152" t="s">
        <v>675</v>
      </c>
      <c r="Q454" s="339">
        <v>5</v>
      </c>
      <c r="R454" s="223">
        <f>J454*M454*Q454</f>
        <v>5</v>
      </c>
      <c r="S454" s="159"/>
      <c r="T454" s="494"/>
      <c r="U454" s="451"/>
      <c r="V454" s="451"/>
      <c r="W454" s="209"/>
      <c r="X454" s="209"/>
      <c r="Y454" s="211"/>
      <c r="Z454" s="209"/>
      <c r="AA454" s="209"/>
      <c r="AB454" s="160"/>
      <c r="AC454" s="155"/>
      <c r="AD454" s="119"/>
      <c r="AE454" s="78"/>
      <c r="AF454" s="123">
        <f t="shared" si="45"/>
        <v>12692</v>
      </c>
    </row>
    <row r="455" spans="1:32" ht="230.25" hidden="1" outlineLevel="3" thickBot="1" x14ac:dyDescent="0.25">
      <c r="A455" s="251" t="s">
        <v>4740</v>
      </c>
      <c r="B455" s="597"/>
      <c r="C455" s="602"/>
      <c r="D455" s="625"/>
      <c r="E455" s="209" t="s">
        <v>255</v>
      </c>
      <c r="F455" s="209" t="s">
        <v>2801</v>
      </c>
      <c r="G455" s="143" t="s">
        <v>4218</v>
      </c>
      <c r="H455" s="526" t="s">
        <v>1803</v>
      </c>
      <c r="I455" s="215" t="s">
        <v>3018</v>
      </c>
      <c r="J455" s="257">
        <v>3</v>
      </c>
      <c r="K455" s="178" t="s">
        <v>453</v>
      </c>
      <c r="L455" s="256" t="s">
        <v>449</v>
      </c>
      <c r="M455" s="253">
        <v>2</v>
      </c>
      <c r="N455" s="147">
        <f t="shared" si="59"/>
        <v>6</v>
      </c>
      <c r="O455" s="551" t="s">
        <v>6563</v>
      </c>
      <c r="P455" s="152" t="s">
        <v>6348</v>
      </c>
      <c r="Q455" s="339">
        <v>3</v>
      </c>
      <c r="R455" s="223">
        <f>Q455*N455</f>
        <v>18</v>
      </c>
      <c r="S455" s="159"/>
      <c r="T455" s="494"/>
      <c r="U455" s="451"/>
      <c r="V455" s="451"/>
      <c r="W455" s="209"/>
      <c r="X455" s="209"/>
      <c r="Y455" s="211"/>
      <c r="Z455" s="209"/>
      <c r="AA455" s="209"/>
      <c r="AB455" s="160"/>
      <c r="AC455" s="155"/>
      <c r="AD455" s="119"/>
      <c r="AE455" s="78"/>
      <c r="AF455" s="123">
        <f t="shared" si="45"/>
        <v>12693</v>
      </c>
    </row>
    <row r="456" spans="1:32" ht="230.25" hidden="1" outlineLevel="3" thickBot="1" x14ac:dyDescent="0.25">
      <c r="A456" s="251" t="s">
        <v>528</v>
      </c>
      <c r="B456" s="176" t="s">
        <v>2804</v>
      </c>
      <c r="C456" s="327" t="s">
        <v>1985</v>
      </c>
      <c r="D456" s="214" t="s">
        <v>296</v>
      </c>
      <c r="E456" s="209" t="s">
        <v>158</v>
      </c>
      <c r="F456" s="209" t="s">
        <v>6486</v>
      </c>
      <c r="G456" s="143" t="s">
        <v>1247</v>
      </c>
      <c r="H456" s="252" t="s">
        <v>1228</v>
      </c>
      <c r="I456" s="215" t="s">
        <v>1178</v>
      </c>
      <c r="J456" s="255">
        <v>3</v>
      </c>
      <c r="K456" s="178" t="s">
        <v>277</v>
      </c>
      <c r="L456" s="256" t="s">
        <v>754</v>
      </c>
      <c r="M456" s="333">
        <v>1</v>
      </c>
      <c r="N456" s="147">
        <f t="shared" si="59"/>
        <v>3</v>
      </c>
      <c r="O456" s="551" t="s">
        <v>6563</v>
      </c>
      <c r="P456" s="152"/>
      <c r="Q456" s="339">
        <v>3</v>
      </c>
      <c r="R456" s="223">
        <f t="shared" ref="R456:R479" si="60">J456*M456*Q456</f>
        <v>9</v>
      </c>
      <c r="S456" s="159"/>
      <c r="T456" s="494"/>
      <c r="U456" s="451"/>
      <c r="V456" s="451" t="s">
        <v>289</v>
      </c>
      <c r="W456" s="209"/>
      <c r="X456" s="209"/>
      <c r="Y456" s="211"/>
      <c r="Z456" s="209"/>
      <c r="AA456" s="209"/>
      <c r="AB456" s="160"/>
      <c r="AC456" s="155"/>
      <c r="AD456" s="119"/>
      <c r="AE456" s="78"/>
      <c r="AF456" s="123">
        <f t="shared" si="45"/>
        <v>-1741</v>
      </c>
    </row>
    <row r="457" spans="1:32" ht="230.25" hidden="1" outlineLevel="3" thickBot="1" x14ac:dyDescent="0.25">
      <c r="A457" s="251" t="s">
        <v>4741</v>
      </c>
      <c r="B457" s="596" t="s">
        <v>2802</v>
      </c>
      <c r="C457" s="600" t="s">
        <v>2798</v>
      </c>
      <c r="D457" s="624" t="s">
        <v>2729</v>
      </c>
      <c r="E457" s="209" t="s">
        <v>208</v>
      </c>
      <c r="F457" s="209" t="s">
        <v>2410</v>
      </c>
      <c r="G457" s="143" t="s">
        <v>1254</v>
      </c>
      <c r="H457" s="526" t="s">
        <v>1227</v>
      </c>
      <c r="I457" s="215" t="s">
        <v>768</v>
      </c>
      <c r="J457" s="255">
        <v>1</v>
      </c>
      <c r="K457" s="259" t="s">
        <v>192</v>
      </c>
      <c r="L457" s="215" t="s">
        <v>203</v>
      </c>
      <c r="M457" s="166">
        <v>1</v>
      </c>
      <c r="N457" s="147">
        <f t="shared" si="59"/>
        <v>1</v>
      </c>
      <c r="O457" s="551" t="s">
        <v>6563</v>
      </c>
      <c r="P457" s="152" t="s">
        <v>675</v>
      </c>
      <c r="Q457" s="339">
        <v>5</v>
      </c>
      <c r="R457" s="223">
        <f t="shared" si="60"/>
        <v>5</v>
      </c>
      <c r="S457" s="159"/>
      <c r="T457" s="494"/>
      <c r="U457" s="451"/>
      <c r="V457" s="451"/>
      <c r="W457" s="209"/>
      <c r="X457" s="209"/>
      <c r="Y457" s="211"/>
      <c r="Z457" s="209"/>
      <c r="AA457" s="209"/>
      <c r="AB457" s="160"/>
      <c r="AC457" s="155"/>
      <c r="AD457" s="119"/>
      <c r="AE457" s="78"/>
      <c r="AF457" s="123">
        <f t="shared" si="45"/>
        <v>12694</v>
      </c>
    </row>
    <row r="458" spans="1:32" ht="230.25" hidden="1" outlineLevel="3" thickBot="1" x14ac:dyDescent="0.25">
      <c r="A458" s="251" t="s">
        <v>4742</v>
      </c>
      <c r="B458" s="597"/>
      <c r="C458" s="602"/>
      <c r="D458" s="625"/>
      <c r="E458" s="209" t="s">
        <v>255</v>
      </c>
      <c r="F458" s="209" t="s">
        <v>2803</v>
      </c>
      <c r="G458" s="143" t="s">
        <v>1247</v>
      </c>
      <c r="H458" s="252" t="s">
        <v>1228</v>
      </c>
      <c r="I458" s="215" t="s">
        <v>1178</v>
      </c>
      <c r="J458" s="255">
        <v>3</v>
      </c>
      <c r="K458" s="178" t="s">
        <v>453</v>
      </c>
      <c r="L458" s="256" t="s">
        <v>449</v>
      </c>
      <c r="M458" s="253">
        <v>1</v>
      </c>
      <c r="N458" s="147">
        <f t="shared" si="59"/>
        <v>3</v>
      </c>
      <c r="O458" s="551" t="s">
        <v>6563</v>
      </c>
      <c r="P458" s="152" t="s">
        <v>675</v>
      </c>
      <c r="Q458" s="339">
        <v>5</v>
      </c>
      <c r="R458" s="223">
        <f t="shared" si="60"/>
        <v>15</v>
      </c>
      <c r="S458" s="159"/>
      <c r="T458" s="494"/>
      <c r="U458" s="451"/>
      <c r="V458" s="451"/>
      <c r="W458" s="209"/>
      <c r="X458" s="209"/>
      <c r="Y458" s="211"/>
      <c r="Z458" s="209"/>
      <c r="AA458" s="209"/>
      <c r="AB458" s="160"/>
      <c r="AC458" s="155"/>
      <c r="AD458" s="119"/>
      <c r="AE458" s="78"/>
      <c r="AF458" s="123">
        <f t="shared" si="45"/>
        <v>12695</v>
      </c>
    </row>
    <row r="459" spans="1:32" ht="230.25" hidden="1" outlineLevel="3" thickBot="1" x14ac:dyDescent="0.25">
      <c r="A459" s="251" t="s">
        <v>529</v>
      </c>
      <c r="B459" s="176" t="s">
        <v>5902</v>
      </c>
      <c r="C459" s="437" t="s">
        <v>6475</v>
      </c>
      <c r="D459" s="433" t="s">
        <v>1345</v>
      </c>
      <c r="E459" s="209" t="s">
        <v>5903</v>
      </c>
      <c r="F459" s="209" t="s">
        <v>6486</v>
      </c>
      <c r="G459" s="143" t="s">
        <v>1247</v>
      </c>
      <c r="H459" s="252" t="s">
        <v>1228</v>
      </c>
      <c r="I459" s="215" t="s">
        <v>1178</v>
      </c>
      <c r="J459" s="255">
        <v>3</v>
      </c>
      <c r="K459" s="178" t="s">
        <v>277</v>
      </c>
      <c r="L459" s="256" t="s">
        <v>754</v>
      </c>
      <c r="M459" s="166">
        <v>1</v>
      </c>
      <c r="N459" s="147">
        <f t="shared" si="59"/>
        <v>3</v>
      </c>
      <c r="O459" s="551" t="s">
        <v>6563</v>
      </c>
      <c r="P459" s="323" t="s">
        <v>6548</v>
      </c>
      <c r="Q459" s="339">
        <v>3</v>
      </c>
      <c r="R459" s="223">
        <f t="shared" si="60"/>
        <v>9</v>
      </c>
      <c r="S459" s="159"/>
      <c r="T459" s="494"/>
      <c r="U459" s="451"/>
      <c r="V459" s="451" t="s">
        <v>289</v>
      </c>
      <c r="W459" s="209"/>
      <c r="X459" s="209"/>
      <c r="Y459" s="211"/>
      <c r="Z459" s="209"/>
      <c r="AA459" s="209"/>
      <c r="AB459" s="160"/>
      <c r="AC459" s="155"/>
      <c r="AD459" s="119"/>
      <c r="AE459" s="78"/>
      <c r="AF459" s="123">
        <f t="shared" ref="AF459:AF522" si="61">VALUE(RIGHT((IF(A459="",0,A459)),5))</f>
        <v>-1742</v>
      </c>
    </row>
    <row r="460" spans="1:32" ht="230.25" hidden="1" outlineLevel="3" thickBot="1" x14ac:dyDescent="0.25">
      <c r="A460" s="144" t="s">
        <v>530</v>
      </c>
      <c r="B460" s="647" t="s">
        <v>5904</v>
      </c>
      <c r="C460" s="637" t="s">
        <v>6474</v>
      </c>
      <c r="D460" s="626" t="s">
        <v>764</v>
      </c>
      <c r="E460" s="206" t="s">
        <v>445</v>
      </c>
      <c r="F460" s="508" t="s">
        <v>6476</v>
      </c>
      <c r="G460" s="205" t="s">
        <v>1247</v>
      </c>
      <c r="H460" s="217" t="s">
        <v>1228</v>
      </c>
      <c r="I460" s="145" t="s">
        <v>1178</v>
      </c>
      <c r="J460" s="130">
        <v>3</v>
      </c>
      <c r="K460" s="134" t="s">
        <v>211</v>
      </c>
      <c r="L460" s="125" t="s">
        <v>754</v>
      </c>
      <c r="M460" s="148">
        <v>1</v>
      </c>
      <c r="N460" s="132">
        <f t="shared" si="59"/>
        <v>3</v>
      </c>
      <c r="O460" s="551" t="s">
        <v>6563</v>
      </c>
      <c r="P460" s="323" t="s">
        <v>6548</v>
      </c>
      <c r="Q460" s="339">
        <v>3</v>
      </c>
      <c r="R460" s="149">
        <f t="shared" si="60"/>
        <v>9</v>
      </c>
      <c r="S460" s="159"/>
      <c r="T460" s="494"/>
      <c r="U460" s="451"/>
      <c r="V460" s="451" t="s">
        <v>289</v>
      </c>
      <c r="W460" s="209"/>
      <c r="X460" s="209"/>
      <c r="Y460" s="211"/>
      <c r="Z460" s="209"/>
      <c r="AA460" s="209"/>
      <c r="AB460" s="160"/>
      <c r="AC460" s="155"/>
      <c r="AD460" s="119"/>
      <c r="AE460" s="78"/>
      <c r="AF460" s="123">
        <f t="shared" si="61"/>
        <v>-1743</v>
      </c>
    </row>
    <row r="461" spans="1:32" ht="230.25" hidden="1" outlineLevel="3" thickBot="1" x14ac:dyDescent="0.25">
      <c r="A461" s="144" t="s">
        <v>888</v>
      </c>
      <c r="B461" s="649"/>
      <c r="C461" s="637"/>
      <c r="D461" s="626"/>
      <c r="E461" s="206" t="s">
        <v>447</v>
      </c>
      <c r="F461" s="206" t="s">
        <v>1254</v>
      </c>
      <c r="G461" s="205" t="s">
        <v>1254</v>
      </c>
      <c r="H461" s="526" t="s">
        <v>1227</v>
      </c>
      <c r="I461" s="145" t="s">
        <v>768</v>
      </c>
      <c r="J461" s="130">
        <v>1</v>
      </c>
      <c r="K461" s="134" t="s">
        <v>448</v>
      </c>
      <c r="L461" s="125" t="s">
        <v>743</v>
      </c>
      <c r="M461" s="148">
        <v>1</v>
      </c>
      <c r="N461" s="132">
        <f t="shared" si="59"/>
        <v>1</v>
      </c>
      <c r="O461" s="551" t="s">
        <v>6563</v>
      </c>
      <c r="P461" s="158" t="s">
        <v>103</v>
      </c>
      <c r="Q461" s="338">
        <v>5</v>
      </c>
      <c r="R461" s="149">
        <f t="shared" si="60"/>
        <v>5</v>
      </c>
      <c r="S461" s="159"/>
      <c r="T461" s="494"/>
      <c r="U461" s="451"/>
      <c r="V461" s="451"/>
      <c r="W461" s="209"/>
      <c r="X461" s="209"/>
      <c r="Y461" s="211"/>
      <c r="Z461" s="209"/>
      <c r="AA461" s="209"/>
      <c r="AB461" s="160"/>
      <c r="AC461" s="155"/>
      <c r="AD461" s="119"/>
      <c r="AE461" s="78"/>
      <c r="AF461" s="123">
        <f t="shared" si="61"/>
        <v>5761</v>
      </c>
    </row>
    <row r="462" spans="1:32" ht="230.25" hidden="1" outlineLevel="3" thickBot="1" x14ac:dyDescent="0.25">
      <c r="A462" s="144" t="s">
        <v>531</v>
      </c>
      <c r="B462" s="647" t="s">
        <v>5905</v>
      </c>
      <c r="C462" s="637" t="s">
        <v>6473</v>
      </c>
      <c r="D462" s="626" t="s">
        <v>765</v>
      </c>
      <c r="E462" s="206" t="s">
        <v>445</v>
      </c>
      <c r="F462" s="508" t="s">
        <v>6477</v>
      </c>
      <c r="G462" s="205" t="s">
        <v>1247</v>
      </c>
      <c r="H462" s="523" t="s">
        <v>1228</v>
      </c>
      <c r="I462" s="145" t="s">
        <v>1178</v>
      </c>
      <c r="J462" s="130">
        <v>3</v>
      </c>
      <c r="K462" s="134" t="s">
        <v>446</v>
      </c>
      <c r="L462" s="125" t="s">
        <v>754</v>
      </c>
      <c r="M462" s="148">
        <v>1</v>
      </c>
      <c r="N462" s="132">
        <f t="shared" si="59"/>
        <v>3</v>
      </c>
      <c r="O462" s="551" t="s">
        <v>6563</v>
      </c>
      <c r="P462" s="323" t="s">
        <v>6545</v>
      </c>
      <c r="Q462" s="338">
        <v>3</v>
      </c>
      <c r="R462" s="149">
        <f t="shared" si="60"/>
        <v>9</v>
      </c>
      <c r="S462" s="159"/>
      <c r="T462" s="494"/>
      <c r="U462" s="451"/>
      <c r="V462" s="451" t="s">
        <v>289</v>
      </c>
      <c r="W462" s="209"/>
      <c r="X462" s="209"/>
      <c r="Y462" s="211"/>
      <c r="Z462" s="209"/>
      <c r="AA462" s="209"/>
      <c r="AB462" s="160"/>
      <c r="AC462" s="155"/>
      <c r="AD462" s="119"/>
      <c r="AE462" s="78"/>
      <c r="AF462" s="123">
        <f t="shared" si="61"/>
        <v>-1744</v>
      </c>
    </row>
    <row r="463" spans="1:32" ht="230.25" hidden="1" outlineLevel="3" thickBot="1" x14ac:dyDescent="0.25">
      <c r="A463" s="251" t="s">
        <v>889</v>
      </c>
      <c r="B463" s="649"/>
      <c r="C463" s="637"/>
      <c r="D463" s="626"/>
      <c r="E463" s="206" t="s">
        <v>447</v>
      </c>
      <c r="F463" s="508" t="s">
        <v>6478</v>
      </c>
      <c r="G463" s="205" t="s">
        <v>1254</v>
      </c>
      <c r="H463" s="526" t="s">
        <v>1804</v>
      </c>
      <c r="I463" s="145" t="s">
        <v>768</v>
      </c>
      <c r="J463" s="130">
        <v>2</v>
      </c>
      <c r="K463" s="134" t="s">
        <v>448</v>
      </c>
      <c r="L463" s="125" t="s">
        <v>743</v>
      </c>
      <c r="M463" s="148">
        <v>1</v>
      </c>
      <c r="N463" s="132">
        <f t="shared" si="59"/>
        <v>2</v>
      </c>
      <c r="O463" s="551" t="s">
        <v>6563</v>
      </c>
      <c r="P463" s="323" t="s">
        <v>103</v>
      </c>
      <c r="Q463" s="338">
        <v>5</v>
      </c>
      <c r="R463" s="149">
        <f t="shared" si="60"/>
        <v>10</v>
      </c>
      <c r="S463" s="159"/>
      <c r="T463" s="494"/>
      <c r="U463" s="451"/>
      <c r="V463" s="451"/>
      <c r="W463" s="209"/>
      <c r="X463" s="209"/>
      <c r="Y463" s="211"/>
      <c r="Z463" s="209"/>
      <c r="AA463" s="209"/>
      <c r="AB463" s="160"/>
      <c r="AC463" s="155"/>
      <c r="AD463" s="119"/>
      <c r="AE463" s="78"/>
      <c r="AF463" s="123">
        <f t="shared" si="61"/>
        <v>5762</v>
      </c>
    </row>
    <row r="464" spans="1:32" ht="230.25" hidden="1" outlineLevel="3" thickBot="1" x14ac:dyDescent="0.25">
      <c r="A464" s="251" t="s">
        <v>1626</v>
      </c>
      <c r="B464" s="159" t="s">
        <v>5906</v>
      </c>
      <c r="C464" s="438" t="s">
        <v>1986</v>
      </c>
      <c r="D464" s="432" t="s">
        <v>1346</v>
      </c>
      <c r="E464" s="206" t="s">
        <v>5941</v>
      </c>
      <c r="F464" s="508" t="s">
        <v>6479</v>
      </c>
      <c r="G464" s="205" t="s">
        <v>1247</v>
      </c>
      <c r="H464" s="217" t="s">
        <v>1228</v>
      </c>
      <c r="I464" s="145" t="s">
        <v>1178</v>
      </c>
      <c r="J464" s="130">
        <v>3</v>
      </c>
      <c r="K464" s="134" t="s">
        <v>277</v>
      </c>
      <c r="L464" s="125" t="s">
        <v>743</v>
      </c>
      <c r="M464" s="148">
        <v>1</v>
      </c>
      <c r="N464" s="132">
        <f t="shared" si="59"/>
        <v>3</v>
      </c>
      <c r="O464" s="551" t="s">
        <v>6563</v>
      </c>
      <c r="P464" s="323" t="s">
        <v>103</v>
      </c>
      <c r="Q464" s="524">
        <v>5</v>
      </c>
      <c r="R464" s="149">
        <f t="shared" si="60"/>
        <v>15</v>
      </c>
      <c r="S464" s="159"/>
      <c r="T464" s="494"/>
      <c r="U464" s="451"/>
      <c r="V464" s="451"/>
      <c r="W464" s="209"/>
      <c r="X464" s="209"/>
      <c r="Y464" s="211"/>
      <c r="Z464" s="209"/>
      <c r="AA464" s="209"/>
      <c r="AB464" s="160"/>
      <c r="AC464" s="155"/>
      <c r="AD464" s="119"/>
      <c r="AE464" s="78"/>
      <c r="AF464" s="123">
        <f t="shared" si="61"/>
        <v>-9823</v>
      </c>
    </row>
    <row r="465" spans="1:32" ht="230.25" hidden="1" outlineLevel="3" thickBot="1" x14ac:dyDescent="0.25">
      <c r="A465" s="251" t="s">
        <v>4743</v>
      </c>
      <c r="B465" s="596" t="s">
        <v>5907</v>
      </c>
      <c r="C465" s="635" t="s">
        <v>2806</v>
      </c>
      <c r="D465" s="627" t="s">
        <v>764</v>
      </c>
      <c r="E465" s="209" t="s">
        <v>1050</v>
      </c>
      <c r="F465" s="508" t="s">
        <v>6480</v>
      </c>
      <c r="G465" s="143" t="s">
        <v>1254</v>
      </c>
      <c r="H465" s="526" t="s">
        <v>1804</v>
      </c>
      <c r="I465" s="215" t="s">
        <v>2817</v>
      </c>
      <c r="J465" s="255">
        <v>2</v>
      </c>
      <c r="K465" s="178" t="s">
        <v>211</v>
      </c>
      <c r="L465" s="125" t="s">
        <v>743</v>
      </c>
      <c r="M465" s="166">
        <v>1</v>
      </c>
      <c r="N465" s="147">
        <f t="shared" si="59"/>
        <v>2</v>
      </c>
      <c r="O465" s="551" t="s">
        <v>6563</v>
      </c>
      <c r="P465" s="323" t="s">
        <v>103</v>
      </c>
      <c r="Q465" s="338">
        <v>5</v>
      </c>
      <c r="R465" s="149">
        <f t="shared" si="60"/>
        <v>10</v>
      </c>
      <c r="S465" s="159"/>
      <c r="T465" s="494"/>
      <c r="U465" s="451"/>
      <c r="V465" s="451" t="s">
        <v>289</v>
      </c>
      <c r="W465" s="209"/>
      <c r="X465" s="209"/>
      <c r="Y465" s="211"/>
      <c r="Z465" s="209"/>
      <c r="AA465" s="209"/>
      <c r="AB465" s="160"/>
      <c r="AC465" s="155"/>
      <c r="AD465" s="119"/>
      <c r="AE465" s="78"/>
      <c r="AF465" s="123">
        <f t="shared" si="61"/>
        <v>12696</v>
      </c>
    </row>
    <row r="466" spans="1:32" ht="230.25" hidden="1" outlineLevel="3" thickBot="1" x14ac:dyDescent="0.25">
      <c r="A466" s="251" t="s">
        <v>4744</v>
      </c>
      <c r="B466" s="597"/>
      <c r="C466" s="635"/>
      <c r="D466" s="627"/>
      <c r="E466" s="209" t="s">
        <v>447</v>
      </c>
      <c r="F466" s="209" t="s">
        <v>1254</v>
      </c>
      <c r="G466" s="143" t="s">
        <v>1254</v>
      </c>
      <c r="H466" s="526" t="s">
        <v>1227</v>
      </c>
      <c r="I466" s="215" t="s">
        <v>768</v>
      </c>
      <c r="J466" s="255">
        <v>1</v>
      </c>
      <c r="K466" s="178" t="s">
        <v>448</v>
      </c>
      <c r="L466" s="256" t="s">
        <v>743</v>
      </c>
      <c r="M466" s="166">
        <v>1</v>
      </c>
      <c r="N466" s="147">
        <f t="shared" si="59"/>
        <v>1</v>
      </c>
      <c r="O466" s="551" t="s">
        <v>6563</v>
      </c>
      <c r="P466" s="152" t="s">
        <v>103</v>
      </c>
      <c r="Q466" s="338">
        <v>5</v>
      </c>
      <c r="R466" s="149">
        <f t="shared" si="60"/>
        <v>5</v>
      </c>
      <c r="S466" s="159"/>
      <c r="T466" s="494"/>
      <c r="U466" s="451"/>
      <c r="V466" s="451"/>
      <c r="W466" s="209"/>
      <c r="X466" s="209"/>
      <c r="Y466" s="211"/>
      <c r="Z466" s="209"/>
      <c r="AA466" s="209"/>
      <c r="AB466" s="160"/>
      <c r="AC466" s="155"/>
      <c r="AD466" s="119"/>
      <c r="AE466" s="78"/>
      <c r="AF466" s="123">
        <f t="shared" si="61"/>
        <v>12697</v>
      </c>
    </row>
    <row r="467" spans="1:32" ht="230.25" hidden="1" outlineLevel="3" thickBot="1" x14ac:dyDescent="0.25">
      <c r="A467" s="251" t="s">
        <v>4745</v>
      </c>
      <c r="B467" s="596" t="s">
        <v>5908</v>
      </c>
      <c r="C467" s="600" t="s">
        <v>2819</v>
      </c>
      <c r="D467" s="624" t="s">
        <v>765</v>
      </c>
      <c r="E467" s="209" t="s">
        <v>445</v>
      </c>
      <c r="F467" s="508" t="s">
        <v>6482</v>
      </c>
      <c r="G467" s="143" t="s">
        <v>2816</v>
      </c>
      <c r="H467" s="526" t="s">
        <v>1804</v>
      </c>
      <c r="I467" s="215" t="s">
        <v>2817</v>
      </c>
      <c r="J467" s="255">
        <v>2</v>
      </c>
      <c r="K467" s="178" t="s">
        <v>446</v>
      </c>
      <c r="L467" s="125" t="s">
        <v>743</v>
      </c>
      <c r="M467" s="166">
        <v>1</v>
      </c>
      <c r="N467" s="147">
        <f t="shared" si="59"/>
        <v>2</v>
      </c>
      <c r="O467" s="551" t="s">
        <v>6563</v>
      </c>
      <c r="P467" s="323" t="s">
        <v>6550</v>
      </c>
      <c r="Q467" s="338">
        <v>3</v>
      </c>
      <c r="R467" s="149">
        <f t="shared" si="60"/>
        <v>6</v>
      </c>
      <c r="S467" s="159"/>
      <c r="T467" s="494"/>
      <c r="U467" s="451"/>
      <c r="V467" s="451" t="s">
        <v>289</v>
      </c>
      <c r="W467" s="209"/>
      <c r="X467" s="209"/>
      <c r="Y467" s="211"/>
      <c r="Z467" s="209"/>
      <c r="AA467" s="209"/>
      <c r="AB467" s="160"/>
      <c r="AC467" s="155"/>
      <c r="AD467" s="119"/>
      <c r="AE467" s="78"/>
      <c r="AF467" s="123">
        <f t="shared" si="61"/>
        <v>12698</v>
      </c>
    </row>
    <row r="468" spans="1:32" ht="230.25" hidden="1" outlineLevel="3" thickBot="1" x14ac:dyDescent="0.25">
      <c r="A468" s="251" t="s">
        <v>4746</v>
      </c>
      <c r="B468" s="597"/>
      <c r="C468" s="602"/>
      <c r="D468" s="625"/>
      <c r="E468" s="209" t="s">
        <v>447</v>
      </c>
      <c r="F468" s="508" t="s">
        <v>6481</v>
      </c>
      <c r="G468" s="143" t="s">
        <v>2816</v>
      </c>
      <c r="H468" s="526" t="s">
        <v>1804</v>
      </c>
      <c r="I468" s="215" t="s">
        <v>2817</v>
      </c>
      <c r="J468" s="255">
        <v>2</v>
      </c>
      <c r="K468" s="178" t="s">
        <v>448</v>
      </c>
      <c r="L468" s="125" t="s">
        <v>743</v>
      </c>
      <c r="M468" s="166">
        <v>1</v>
      </c>
      <c r="N468" s="147">
        <f t="shared" si="59"/>
        <v>2</v>
      </c>
      <c r="O468" s="551" t="s">
        <v>6563</v>
      </c>
      <c r="P468" s="323" t="s">
        <v>6550</v>
      </c>
      <c r="Q468" s="338">
        <v>3</v>
      </c>
      <c r="R468" s="149">
        <f t="shared" si="60"/>
        <v>6</v>
      </c>
      <c r="S468" s="159"/>
      <c r="T468" s="494"/>
      <c r="U468" s="451"/>
      <c r="V468" s="451"/>
      <c r="W468" s="209"/>
      <c r="X468" s="209"/>
      <c r="Y468" s="211"/>
      <c r="Z468" s="209"/>
      <c r="AA468" s="209"/>
      <c r="AB468" s="160"/>
      <c r="AC468" s="155"/>
      <c r="AD468" s="119"/>
      <c r="AE468" s="78"/>
      <c r="AF468" s="123">
        <f t="shared" si="61"/>
        <v>12699</v>
      </c>
    </row>
    <row r="469" spans="1:32" ht="230.25" hidden="1" outlineLevel="3" thickBot="1" x14ac:dyDescent="0.25">
      <c r="A469" s="251" t="s">
        <v>4747</v>
      </c>
      <c r="B469" s="596" t="s">
        <v>5908</v>
      </c>
      <c r="C469" s="600" t="s">
        <v>2818</v>
      </c>
      <c r="D469" s="624" t="s">
        <v>765</v>
      </c>
      <c r="E469" s="209" t="s">
        <v>445</v>
      </c>
      <c r="F469" s="508" t="s">
        <v>6481</v>
      </c>
      <c r="G469" s="520" t="s">
        <v>2816</v>
      </c>
      <c r="H469" s="526" t="s">
        <v>1804</v>
      </c>
      <c r="I469" s="215" t="s">
        <v>2817</v>
      </c>
      <c r="J469" s="255">
        <v>2</v>
      </c>
      <c r="K469" s="178" t="s">
        <v>448</v>
      </c>
      <c r="L469" s="125" t="s">
        <v>743</v>
      </c>
      <c r="M469" s="166">
        <v>1</v>
      </c>
      <c r="N469" s="147">
        <f t="shared" ref="N469:N470" si="62">J469*M469</f>
        <v>2</v>
      </c>
      <c r="O469" s="551" t="s">
        <v>6563</v>
      </c>
      <c r="P469" s="323" t="s">
        <v>6550</v>
      </c>
      <c r="Q469" s="338">
        <v>3</v>
      </c>
      <c r="R469" s="149">
        <f t="shared" si="60"/>
        <v>6</v>
      </c>
      <c r="S469" s="159"/>
      <c r="T469" s="494"/>
      <c r="U469" s="451"/>
      <c r="V469" s="451" t="s">
        <v>289</v>
      </c>
      <c r="W469" s="209"/>
      <c r="X469" s="209"/>
      <c r="Y469" s="211"/>
      <c r="Z469" s="209"/>
      <c r="AA469" s="209"/>
      <c r="AB469" s="160"/>
      <c r="AC469" s="155"/>
      <c r="AD469" s="119"/>
      <c r="AE469" s="78"/>
      <c r="AF469" s="123">
        <f t="shared" si="61"/>
        <v>12700</v>
      </c>
    </row>
    <row r="470" spans="1:32" ht="230.25" hidden="1" outlineLevel="3" thickBot="1" x14ac:dyDescent="0.25">
      <c r="A470" s="251" t="s">
        <v>4748</v>
      </c>
      <c r="B470" s="597"/>
      <c r="C470" s="602"/>
      <c r="D470" s="625"/>
      <c r="E470" s="209" t="s">
        <v>447</v>
      </c>
      <c r="F470" s="508" t="s">
        <v>6482</v>
      </c>
      <c r="G470" s="520" t="s">
        <v>2816</v>
      </c>
      <c r="H470" s="526" t="s">
        <v>1804</v>
      </c>
      <c r="I470" s="215" t="s">
        <v>2817</v>
      </c>
      <c r="J470" s="255">
        <v>2</v>
      </c>
      <c r="K470" s="178" t="s">
        <v>446</v>
      </c>
      <c r="L470" s="125" t="s">
        <v>743</v>
      </c>
      <c r="M470" s="166">
        <v>1</v>
      </c>
      <c r="N470" s="147">
        <f t="shared" si="62"/>
        <v>2</v>
      </c>
      <c r="O470" s="551" t="s">
        <v>6563</v>
      </c>
      <c r="P470" s="323" t="s">
        <v>6550</v>
      </c>
      <c r="Q470" s="338">
        <v>3</v>
      </c>
      <c r="R470" s="149">
        <f t="shared" si="60"/>
        <v>6</v>
      </c>
      <c r="S470" s="159"/>
      <c r="T470" s="494"/>
      <c r="U470" s="451"/>
      <c r="V470" s="451"/>
      <c r="W470" s="209"/>
      <c r="X470" s="209"/>
      <c r="Y470" s="211"/>
      <c r="Z470" s="209"/>
      <c r="AA470" s="209"/>
      <c r="AB470" s="160"/>
      <c r="AC470" s="155"/>
      <c r="AD470" s="119"/>
      <c r="AE470" s="78"/>
      <c r="AF470" s="123">
        <f t="shared" si="61"/>
        <v>12701</v>
      </c>
    </row>
    <row r="471" spans="1:32" ht="230.25" hidden="1" outlineLevel="3" thickBot="1" x14ac:dyDescent="0.25">
      <c r="A471" s="251" t="s">
        <v>532</v>
      </c>
      <c r="B471" s="176" t="s">
        <v>2805</v>
      </c>
      <c r="C471" s="254" t="s">
        <v>2117</v>
      </c>
      <c r="D471" s="139" t="s">
        <v>766</v>
      </c>
      <c r="E471" s="209" t="s">
        <v>158</v>
      </c>
      <c r="F471" s="508" t="s">
        <v>6483</v>
      </c>
      <c r="G471" s="143" t="s">
        <v>1247</v>
      </c>
      <c r="H471" s="513" t="s">
        <v>1228</v>
      </c>
      <c r="I471" s="215" t="s">
        <v>1178</v>
      </c>
      <c r="J471" s="255">
        <v>3</v>
      </c>
      <c r="K471" s="178" t="s">
        <v>277</v>
      </c>
      <c r="L471" s="256" t="s">
        <v>754</v>
      </c>
      <c r="M471" s="333">
        <v>1</v>
      </c>
      <c r="N471" s="147">
        <f t="shared" si="59"/>
        <v>3</v>
      </c>
      <c r="O471" s="551" t="s">
        <v>6563</v>
      </c>
      <c r="P471" s="323" t="s">
        <v>6472</v>
      </c>
      <c r="Q471" s="338">
        <v>3</v>
      </c>
      <c r="R471" s="149">
        <f t="shared" si="60"/>
        <v>9</v>
      </c>
      <c r="S471" s="159"/>
      <c r="T471" s="494"/>
      <c r="U471" s="451"/>
      <c r="V471" s="451"/>
      <c r="W471" s="209"/>
      <c r="X471" s="209"/>
      <c r="Y471" s="211"/>
      <c r="Z471" s="209"/>
      <c r="AA471" s="209"/>
      <c r="AB471" s="160"/>
      <c r="AC471" s="155"/>
      <c r="AD471" s="119"/>
      <c r="AE471" s="78"/>
      <c r="AF471" s="123">
        <f t="shared" si="61"/>
        <v>-1745</v>
      </c>
    </row>
    <row r="472" spans="1:32" ht="230.25" hidden="1" outlineLevel="3" thickBot="1" x14ac:dyDescent="0.25">
      <c r="A472" s="251" t="s">
        <v>4749</v>
      </c>
      <c r="B472" s="596" t="s">
        <v>2807</v>
      </c>
      <c r="C472" s="601" t="s">
        <v>2820</v>
      </c>
      <c r="D472" s="638" t="s">
        <v>2729</v>
      </c>
      <c r="E472" s="209" t="s">
        <v>208</v>
      </c>
      <c r="F472" s="209" t="s">
        <v>2410</v>
      </c>
      <c r="G472" s="143" t="s">
        <v>1254</v>
      </c>
      <c r="H472" s="526" t="s">
        <v>1227</v>
      </c>
      <c r="I472" s="215" t="s">
        <v>768</v>
      </c>
      <c r="J472" s="255">
        <v>1</v>
      </c>
      <c r="K472" s="259" t="s">
        <v>192</v>
      </c>
      <c r="L472" s="215" t="s">
        <v>203</v>
      </c>
      <c r="M472" s="166">
        <v>1</v>
      </c>
      <c r="N472" s="147">
        <f t="shared" si="59"/>
        <v>1</v>
      </c>
      <c r="O472" s="551" t="s">
        <v>6563</v>
      </c>
      <c r="P472" s="152" t="s">
        <v>675</v>
      </c>
      <c r="Q472" s="338">
        <v>5</v>
      </c>
      <c r="R472" s="149">
        <f t="shared" si="60"/>
        <v>5</v>
      </c>
      <c r="S472" s="159"/>
      <c r="T472" s="494"/>
      <c r="U472" s="451"/>
      <c r="V472" s="451"/>
      <c r="W472" s="209"/>
      <c r="X472" s="209"/>
      <c r="Y472" s="211"/>
      <c r="Z472" s="209"/>
      <c r="AA472" s="209"/>
      <c r="AB472" s="160"/>
      <c r="AC472" s="155"/>
      <c r="AD472" s="119"/>
      <c r="AE472" s="78"/>
      <c r="AF472" s="123">
        <f t="shared" si="61"/>
        <v>12702</v>
      </c>
    </row>
    <row r="473" spans="1:32" ht="230.25" hidden="1" outlineLevel="3" thickBot="1" x14ac:dyDescent="0.25">
      <c r="A473" s="251" t="s">
        <v>4750</v>
      </c>
      <c r="B473" s="597"/>
      <c r="C473" s="602"/>
      <c r="D473" s="625"/>
      <c r="E473" s="209" t="s">
        <v>255</v>
      </c>
      <c r="F473" s="209" t="s">
        <v>2808</v>
      </c>
      <c r="G473" s="143" t="s">
        <v>1247</v>
      </c>
      <c r="H473" s="252" t="s">
        <v>1228</v>
      </c>
      <c r="I473" s="215" t="s">
        <v>1178</v>
      </c>
      <c r="J473" s="255">
        <v>3</v>
      </c>
      <c r="K473" s="178" t="s">
        <v>453</v>
      </c>
      <c r="L473" s="256" t="s">
        <v>449</v>
      </c>
      <c r="M473" s="253">
        <v>1</v>
      </c>
      <c r="N473" s="147">
        <f t="shared" si="59"/>
        <v>3</v>
      </c>
      <c r="O473" s="551" t="s">
        <v>6563</v>
      </c>
      <c r="P473" s="152" t="s">
        <v>675</v>
      </c>
      <c r="Q473" s="338">
        <v>5</v>
      </c>
      <c r="R473" s="149">
        <f t="shared" si="60"/>
        <v>15</v>
      </c>
      <c r="S473" s="159"/>
      <c r="T473" s="494"/>
      <c r="U473" s="451"/>
      <c r="V473" s="451"/>
      <c r="W473" s="209"/>
      <c r="X473" s="209"/>
      <c r="Y473" s="211"/>
      <c r="Z473" s="209"/>
      <c r="AA473" s="209"/>
      <c r="AB473" s="160"/>
      <c r="AC473" s="155"/>
      <c r="AD473" s="119"/>
      <c r="AE473" s="78"/>
      <c r="AF473" s="123">
        <f t="shared" si="61"/>
        <v>12703</v>
      </c>
    </row>
    <row r="474" spans="1:32" ht="230.25" hidden="1" outlineLevel="3" thickBot="1" x14ac:dyDescent="0.25">
      <c r="A474" s="251" t="s">
        <v>533</v>
      </c>
      <c r="B474" s="159" t="s">
        <v>5909</v>
      </c>
      <c r="C474" s="279" t="s">
        <v>1963</v>
      </c>
      <c r="D474" s="206" t="s">
        <v>1345</v>
      </c>
      <c r="E474" s="206" t="s">
        <v>5941</v>
      </c>
      <c r="F474" s="508" t="s">
        <v>6483</v>
      </c>
      <c r="G474" s="205" t="s">
        <v>1247</v>
      </c>
      <c r="H474" s="523" t="s">
        <v>1228</v>
      </c>
      <c r="I474" s="145" t="s">
        <v>1178</v>
      </c>
      <c r="J474" s="130">
        <v>3</v>
      </c>
      <c r="K474" s="134" t="s">
        <v>277</v>
      </c>
      <c r="L474" s="125" t="s">
        <v>754</v>
      </c>
      <c r="M474" s="148">
        <v>1</v>
      </c>
      <c r="N474" s="132">
        <f t="shared" si="59"/>
        <v>3</v>
      </c>
      <c r="O474" s="551" t="s">
        <v>6563</v>
      </c>
      <c r="P474" s="323" t="s">
        <v>6472</v>
      </c>
      <c r="Q474" s="338">
        <v>3</v>
      </c>
      <c r="R474" s="149">
        <f t="shared" si="60"/>
        <v>9</v>
      </c>
      <c r="S474" s="159"/>
      <c r="T474" s="494"/>
      <c r="U474" s="451"/>
      <c r="V474" s="451"/>
      <c r="W474" s="209"/>
      <c r="X474" s="209"/>
      <c r="Y474" s="211"/>
      <c r="Z474" s="209"/>
      <c r="AA474" s="209"/>
      <c r="AB474" s="160"/>
      <c r="AC474" s="155"/>
      <c r="AD474" s="119"/>
      <c r="AE474" s="78"/>
      <c r="AF474" s="123">
        <f t="shared" si="61"/>
        <v>-1746</v>
      </c>
    </row>
    <row r="475" spans="1:32" ht="230.25" hidden="1" outlineLevel="3" thickBot="1" x14ac:dyDescent="0.25">
      <c r="A475" s="144" t="s">
        <v>534</v>
      </c>
      <c r="B475" s="647" t="s">
        <v>5910</v>
      </c>
      <c r="C475" s="623" t="s">
        <v>2118</v>
      </c>
      <c r="D475" s="603" t="s">
        <v>764</v>
      </c>
      <c r="E475" s="206" t="s">
        <v>445</v>
      </c>
      <c r="F475" s="508" t="s">
        <v>6490</v>
      </c>
      <c r="G475" s="205" t="s">
        <v>1247</v>
      </c>
      <c r="H475" s="523" t="s">
        <v>1228</v>
      </c>
      <c r="I475" s="145" t="s">
        <v>1178</v>
      </c>
      <c r="J475" s="130">
        <v>3</v>
      </c>
      <c r="K475" s="134" t="s">
        <v>446</v>
      </c>
      <c r="L475" s="125" t="s">
        <v>754</v>
      </c>
      <c r="M475" s="148">
        <v>1</v>
      </c>
      <c r="N475" s="132">
        <f t="shared" si="59"/>
        <v>3</v>
      </c>
      <c r="O475" s="551" t="s">
        <v>6563</v>
      </c>
      <c r="P475" s="323" t="s">
        <v>6472</v>
      </c>
      <c r="Q475" s="338">
        <v>3</v>
      </c>
      <c r="R475" s="149">
        <f t="shared" si="60"/>
        <v>9</v>
      </c>
      <c r="S475" s="159"/>
      <c r="T475" s="494"/>
      <c r="U475" s="451"/>
      <c r="V475" s="451"/>
      <c r="W475" s="209"/>
      <c r="X475" s="209"/>
      <c r="Y475" s="211"/>
      <c r="Z475" s="209"/>
      <c r="AA475" s="209"/>
      <c r="AB475" s="160"/>
      <c r="AC475" s="155"/>
      <c r="AD475" s="119"/>
      <c r="AE475" s="78"/>
      <c r="AF475" s="123">
        <f t="shared" si="61"/>
        <v>-1747</v>
      </c>
    </row>
    <row r="476" spans="1:32" ht="230.25" hidden="1" outlineLevel="3" thickBot="1" x14ac:dyDescent="0.25">
      <c r="A476" s="144" t="s">
        <v>890</v>
      </c>
      <c r="B476" s="649"/>
      <c r="C476" s="598"/>
      <c r="D476" s="604"/>
      <c r="E476" s="206" t="s">
        <v>447</v>
      </c>
      <c r="F476" s="206" t="s">
        <v>1263</v>
      </c>
      <c r="G476" s="205" t="s">
        <v>729</v>
      </c>
      <c r="H476" s="526" t="s">
        <v>1227</v>
      </c>
      <c r="I476" s="145" t="s">
        <v>768</v>
      </c>
      <c r="J476" s="130">
        <v>1</v>
      </c>
      <c r="K476" s="134" t="s">
        <v>448</v>
      </c>
      <c r="L476" s="125" t="s">
        <v>743</v>
      </c>
      <c r="M476" s="148">
        <v>1</v>
      </c>
      <c r="N476" s="132">
        <f>M476*J476</f>
        <v>1</v>
      </c>
      <c r="O476" s="551" t="s">
        <v>6563</v>
      </c>
      <c r="P476" s="158" t="s">
        <v>103</v>
      </c>
      <c r="Q476" s="338">
        <v>5</v>
      </c>
      <c r="R476" s="149">
        <f t="shared" si="60"/>
        <v>5</v>
      </c>
      <c r="S476" s="159"/>
      <c r="T476" s="494"/>
      <c r="U476" s="451"/>
      <c r="V476" s="451"/>
      <c r="W476" s="209"/>
      <c r="X476" s="209"/>
      <c r="Y476" s="211"/>
      <c r="Z476" s="209"/>
      <c r="AA476" s="209"/>
      <c r="AB476" s="160"/>
      <c r="AC476" s="155"/>
      <c r="AD476" s="119"/>
      <c r="AE476" s="78"/>
      <c r="AF476" s="123">
        <f t="shared" si="61"/>
        <v>5763</v>
      </c>
    </row>
    <row r="477" spans="1:32" ht="230.25" hidden="1" outlineLevel="3" thickBot="1" x14ac:dyDescent="0.25">
      <c r="A477" s="144" t="s">
        <v>535</v>
      </c>
      <c r="B477" s="647" t="s">
        <v>5911</v>
      </c>
      <c r="C477" s="623" t="s">
        <v>2119</v>
      </c>
      <c r="D477" s="603" t="s">
        <v>765</v>
      </c>
      <c r="E477" s="206" t="s">
        <v>445</v>
      </c>
      <c r="F477" s="508" t="s">
        <v>6487</v>
      </c>
      <c r="G477" s="205" t="s">
        <v>1247</v>
      </c>
      <c r="H477" s="217" t="s">
        <v>1228</v>
      </c>
      <c r="I477" s="145" t="s">
        <v>1178</v>
      </c>
      <c r="J477" s="130">
        <v>3</v>
      </c>
      <c r="K477" s="134" t="s">
        <v>446</v>
      </c>
      <c r="L477" s="125" t="s">
        <v>754</v>
      </c>
      <c r="M477" s="148">
        <v>1</v>
      </c>
      <c r="N477" s="132">
        <f t="shared" ref="N477:N482" si="63">J477*M477</f>
        <v>3</v>
      </c>
      <c r="O477" s="551" t="s">
        <v>6563</v>
      </c>
      <c r="P477" s="323" t="s">
        <v>6545</v>
      </c>
      <c r="Q477" s="338">
        <v>3</v>
      </c>
      <c r="R477" s="149">
        <f t="shared" si="60"/>
        <v>9</v>
      </c>
      <c r="S477" s="159"/>
      <c r="T477" s="494"/>
      <c r="U477" s="451"/>
      <c r="V477" s="451"/>
      <c r="W477" s="209"/>
      <c r="X477" s="209"/>
      <c r="Y477" s="211"/>
      <c r="Z477" s="209"/>
      <c r="AA477" s="209"/>
      <c r="AB477" s="160"/>
      <c r="AC477" s="155"/>
      <c r="AD477" s="119"/>
      <c r="AE477" s="78"/>
      <c r="AF477" s="123">
        <f t="shared" si="61"/>
        <v>-1748</v>
      </c>
    </row>
    <row r="478" spans="1:32" ht="230.25" hidden="1" outlineLevel="3" thickBot="1" x14ac:dyDescent="0.25">
      <c r="A478" s="144" t="s">
        <v>891</v>
      </c>
      <c r="B478" s="648"/>
      <c r="C478" s="599"/>
      <c r="D478" s="605"/>
      <c r="E478" s="206" t="s">
        <v>447</v>
      </c>
      <c r="F478" s="206" t="s">
        <v>1263</v>
      </c>
      <c r="G478" s="205" t="s">
        <v>729</v>
      </c>
      <c r="H478" s="526" t="s">
        <v>1804</v>
      </c>
      <c r="I478" s="145" t="s">
        <v>768</v>
      </c>
      <c r="J478" s="130">
        <v>2</v>
      </c>
      <c r="K478" s="134" t="s">
        <v>448</v>
      </c>
      <c r="L478" s="125" t="s">
        <v>743</v>
      </c>
      <c r="M478" s="148">
        <v>1</v>
      </c>
      <c r="N478" s="132">
        <f t="shared" si="63"/>
        <v>2</v>
      </c>
      <c r="O478" s="551" t="s">
        <v>6563</v>
      </c>
      <c r="P478" s="158" t="s">
        <v>103</v>
      </c>
      <c r="Q478" s="338">
        <v>5</v>
      </c>
      <c r="R478" s="149">
        <f t="shared" si="60"/>
        <v>10</v>
      </c>
      <c r="S478" s="159"/>
      <c r="T478" s="494"/>
      <c r="U478" s="451"/>
      <c r="V478" s="451"/>
      <c r="W478" s="209"/>
      <c r="X478" s="209"/>
      <c r="Y478" s="211"/>
      <c r="Z478" s="209"/>
      <c r="AA478" s="209"/>
      <c r="AB478" s="160"/>
      <c r="AC478" s="155"/>
      <c r="AD478" s="119"/>
      <c r="AE478" s="78"/>
      <c r="AF478" s="123">
        <f t="shared" si="61"/>
        <v>5764</v>
      </c>
    </row>
    <row r="479" spans="1:32" ht="230.25" hidden="1" outlineLevel="3" thickBot="1" x14ac:dyDescent="0.25">
      <c r="A479" s="251" t="s">
        <v>1627</v>
      </c>
      <c r="B479" s="542" t="s">
        <v>5912</v>
      </c>
      <c r="C479" s="279" t="s">
        <v>1987</v>
      </c>
      <c r="D479" s="206" t="s">
        <v>1345</v>
      </c>
      <c r="E479" s="206" t="s">
        <v>5941</v>
      </c>
      <c r="F479" s="508" t="s">
        <v>6488</v>
      </c>
      <c r="G479" s="205" t="s">
        <v>6489</v>
      </c>
      <c r="H479" s="526" t="s">
        <v>1804</v>
      </c>
      <c r="I479" s="145" t="s">
        <v>4314</v>
      </c>
      <c r="J479" s="130">
        <v>2</v>
      </c>
      <c r="K479" s="134" t="s">
        <v>277</v>
      </c>
      <c r="L479" s="125" t="s">
        <v>743</v>
      </c>
      <c r="M479" s="148">
        <v>1</v>
      </c>
      <c r="N479" s="132">
        <f t="shared" si="63"/>
        <v>2</v>
      </c>
      <c r="O479" s="551" t="s">
        <v>6563</v>
      </c>
      <c r="P479" s="323" t="s">
        <v>6520</v>
      </c>
      <c r="Q479" s="338">
        <v>3</v>
      </c>
      <c r="R479" s="149">
        <f t="shared" si="60"/>
        <v>6</v>
      </c>
      <c r="S479" s="159"/>
      <c r="T479" s="494"/>
      <c r="U479" s="451"/>
      <c r="V479" s="451"/>
      <c r="W479" s="209"/>
      <c r="X479" s="209"/>
      <c r="Y479" s="211"/>
      <c r="Z479" s="209"/>
      <c r="AA479" s="209"/>
      <c r="AB479" s="160"/>
      <c r="AC479" s="155"/>
      <c r="AD479" s="119"/>
      <c r="AE479" s="78"/>
      <c r="AF479" s="123">
        <f t="shared" si="61"/>
        <v>-9824</v>
      </c>
    </row>
    <row r="480" spans="1:32" ht="230.25" hidden="1" outlineLevel="3" thickBot="1" x14ac:dyDescent="0.25">
      <c r="A480" s="251" t="s">
        <v>4751</v>
      </c>
      <c r="B480" s="596" t="s">
        <v>2821</v>
      </c>
      <c r="C480" s="623" t="s">
        <v>2809</v>
      </c>
      <c r="D480" s="603" t="s">
        <v>2822</v>
      </c>
      <c r="E480" s="206" t="s">
        <v>445</v>
      </c>
      <c r="F480" s="206" t="s">
        <v>5913</v>
      </c>
      <c r="G480" s="205" t="s">
        <v>2824</v>
      </c>
      <c r="H480" s="526" t="s">
        <v>1804</v>
      </c>
      <c r="I480" s="145" t="s">
        <v>4314</v>
      </c>
      <c r="J480" s="130">
        <v>2</v>
      </c>
      <c r="K480" s="134" t="s">
        <v>446</v>
      </c>
      <c r="L480" s="125" t="s">
        <v>743</v>
      </c>
      <c r="M480" s="148">
        <v>1</v>
      </c>
      <c r="N480" s="132">
        <f t="shared" si="63"/>
        <v>2</v>
      </c>
      <c r="O480" s="551" t="s">
        <v>6563</v>
      </c>
      <c r="P480" s="323" t="s">
        <v>6520</v>
      </c>
      <c r="Q480" s="338">
        <v>3</v>
      </c>
      <c r="R480" s="149">
        <f t="shared" ref="R480:R485" si="64">J480*M480*Q480</f>
        <v>6</v>
      </c>
      <c r="S480" s="159"/>
      <c r="T480" s="494"/>
      <c r="U480" s="451"/>
      <c r="V480" s="451"/>
      <c r="W480" s="209"/>
      <c r="X480" s="209"/>
      <c r="Y480" s="211"/>
      <c r="Z480" s="209"/>
      <c r="AA480" s="209"/>
      <c r="AB480" s="160"/>
      <c r="AC480" s="155"/>
      <c r="AD480" s="119"/>
      <c r="AE480" s="78"/>
      <c r="AF480" s="123">
        <f t="shared" si="61"/>
        <v>12704</v>
      </c>
    </row>
    <row r="481" spans="1:32" ht="230.25" hidden="1" outlineLevel="3" thickBot="1" x14ac:dyDescent="0.25">
      <c r="A481" s="251" t="s">
        <v>4752</v>
      </c>
      <c r="B481" s="628"/>
      <c r="C481" s="599"/>
      <c r="D481" s="605"/>
      <c r="E481" s="206" t="s">
        <v>447</v>
      </c>
      <c r="F481" s="206" t="s">
        <v>5914</v>
      </c>
      <c r="G481" s="205" t="s">
        <v>2823</v>
      </c>
      <c r="H481" s="526" t="s">
        <v>1804</v>
      </c>
      <c r="I481" s="145" t="s">
        <v>4314</v>
      </c>
      <c r="J481" s="130">
        <v>2</v>
      </c>
      <c r="K481" s="134" t="s">
        <v>448</v>
      </c>
      <c r="L481" s="125" t="s">
        <v>743</v>
      </c>
      <c r="M481" s="148">
        <v>1</v>
      </c>
      <c r="N481" s="132">
        <f t="shared" si="63"/>
        <v>2</v>
      </c>
      <c r="O481" s="551" t="s">
        <v>6563</v>
      </c>
      <c r="P481" s="323" t="s">
        <v>6520</v>
      </c>
      <c r="Q481" s="338">
        <v>2</v>
      </c>
      <c r="R481" s="149">
        <f t="shared" si="64"/>
        <v>4</v>
      </c>
      <c r="S481" s="159"/>
      <c r="T481" s="494"/>
      <c r="U481" s="451"/>
      <c r="V481" s="451"/>
      <c r="W481" s="209"/>
      <c r="X481" s="209"/>
      <c r="Y481" s="211"/>
      <c r="Z481" s="209"/>
      <c r="AA481" s="209"/>
      <c r="AB481" s="160"/>
      <c r="AC481" s="155"/>
      <c r="AD481" s="119"/>
      <c r="AE481" s="78"/>
      <c r="AF481" s="123">
        <f t="shared" si="61"/>
        <v>12705</v>
      </c>
    </row>
    <row r="482" spans="1:32" ht="230.25" hidden="1" outlineLevel="3" thickBot="1" x14ac:dyDescent="0.25">
      <c r="A482" s="251" t="s">
        <v>4753</v>
      </c>
      <c r="B482" s="596" t="s">
        <v>5915</v>
      </c>
      <c r="C482" s="598" t="s">
        <v>2810</v>
      </c>
      <c r="D482" s="604" t="s">
        <v>764</v>
      </c>
      <c r="E482" s="206" t="s">
        <v>445</v>
      </c>
      <c r="F482" s="206" t="s">
        <v>5916</v>
      </c>
      <c r="G482" s="205" t="s">
        <v>2824</v>
      </c>
      <c r="H482" s="526" t="s">
        <v>1804</v>
      </c>
      <c r="I482" s="145" t="s">
        <v>4314</v>
      </c>
      <c r="J482" s="130">
        <v>2</v>
      </c>
      <c r="K482" s="134" t="s">
        <v>446</v>
      </c>
      <c r="L482" s="125" t="s">
        <v>743</v>
      </c>
      <c r="M482" s="148">
        <v>1</v>
      </c>
      <c r="N482" s="132">
        <f t="shared" si="63"/>
        <v>2</v>
      </c>
      <c r="O482" s="551" t="s">
        <v>6563</v>
      </c>
      <c r="P482" s="323" t="s">
        <v>6520</v>
      </c>
      <c r="Q482" s="338">
        <v>3</v>
      </c>
      <c r="R482" s="149">
        <f t="shared" si="64"/>
        <v>6</v>
      </c>
      <c r="S482" s="159"/>
      <c r="T482" s="494"/>
      <c r="U482" s="451"/>
      <c r="V482" s="451"/>
      <c r="W482" s="209"/>
      <c r="X482" s="209"/>
      <c r="Y482" s="211"/>
      <c r="Z482" s="209"/>
      <c r="AA482" s="209"/>
      <c r="AB482" s="160"/>
      <c r="AC482" s="155"/>
      <c r="AD482" s="119"/>
      <c r="AE482" s="78"/>
      <c r="AF482" s="123">
        <f t="shared" si="61"/>
        <v>12706</v>
      </c>
    </row>
    <row r="483" spans="1:32" ht="230.25" hidden="1" outlineLevel="3" thickBot="1" x14ac:dyDescent="0.25">
      <c r="A483" s="251" t="s">
        <v>4754</v>
      </c>
      <c r="B483" s="597"/>
      <c r="C483" s="598"/>
      <c r="D483" s="604"/>
      <c r="E483" s="206" t="s">
        <v>447</v>
      </c>
      <c r="F483" s="206" t="s">
        <v>1263</v>
      </c>
      <c r="G483" s="205" t="s">
        <v>729</v>
      </c>
      <c r="H483" s="526" t="s">
        <v>1227</v>
      </c>
      <c r="I483" s="145" t="s">
        <v>768</v>
      </c>
      <c r="J483" s="130">
        <v>1</v>
      </c>
      <c r="K483" s="134" t="s">
        <v>448</v>
      </c>
      <c r="L483" s="125" t="s">
        <v>743</v>
      </c>
      <c r="M483" s="148">
        <v>1</v>
      </c>
      <c r="N483" s="132">
        <f>M483*J483</f>
        <v>1</v>
      </c>
      <c r="O483" s="551" t="s">
        <v>6563</v>
      </c>
      <c r="P483" s="158" t="s">
        <v>103</v>
      </c>
      <c r="Q483" s="338">
        <v>5</v>
      </c>
      <c r="R483" s="149">
        <f t="shared" si="64"/>
        <v>5</v>
      </c>
      <c r="S483" s="159"/>
      <c r="T483" s="494"/>
      <c r="U483" s="451"/>
      <c r="V483" s="451"/>
      <c r="W483" s="209"/>
      <c r="X483" s="209"/>
      <c r="Y483" s="211"/>
      <c r="Z483" s="209"/>
      <c r="AA483" s="209"/>
      <c r="AB483" s="160"/>
      <c r="AC483" s="155"/>
      <c r="AD483" s="119"/>
      <c r="AE483" s="78"/>
      <c r="AF483" s="123">
        <f t="shared" si="61"/>
        <v>12707</v>
      </c>
    </row>
    <row r="484" spans="1:32" ht="230.25" hidden="1" outlineLevel="3" thickBot="1" x14ac:dyDescent="0.25">
      <c r="A484" s="251" t="s">
        <v>4755</v>
      </c>
      <c r="B484" s="596" t="s">
        <v>5917</v>
      </c>
      <c r="C484" s="623" t="s">
        <v>2811</v>
      </c>
      <c r="D484" s="603" t="s">
        <v>765</v>
      </c>
      <c r="E484" s="206" t="s">
        <v>445</v>
      </c>
      <c r="F484" s="206" t="s">
        <v>5914</v>
      </c>
      <c r="G484" s="205" t="s">
        <v>2823</v>
      </c>
      <c r="H484" s="526" t="s">
        <v>1804</v>
      </c>
      <c r="I484" s="145" t="s">
        <v>4314</v>
      </c>
      <c r="J484" s="130">
        <v>2</v>
      </c>
      <c r="K484" s="134" t="s">
        <v>446</v>
      </c>
      <c r="L484" s="125" t="s">
        <v>743</v>
      </c>
      <c r="M484" s="148">
        <v>1</v>
      </c>
      <c r="N484" s="132">
        <f t="shared" ref="N484:N489" si="65">J484*M484</f>
        <v>2</v>
      </c>
      <c r="O484" s="551" t="s">
        <v>6563</v>
      </c>
      <c r="P484" s="323" t="s">
        <v>6520</v>
      </c>
      <c r="Q484" s="338">
        <v>3</v>
      </c>
      <c r="R484" s="149">
        <f t="shared" si="64"/>
        <v>6</v>
      </c>
      <c r="S484" s="159"/>
      <c r="T484" s="494"/>
      <c r="U484" s="451"/>
      <c r="V484" s="451"/>
      <c r="W484" s="209"/>
      <c r="X484" s="209"/>
      <c r="Y484" s="211"/>
      <c r="Z484" s="209"/>
      <c r="AA484" s="209"/>
      <c r="AB484" s="160"/>
      <c r="AC484" s="155"/>
      <c r="AD484" s="119"/>
      <c r="AE484" s="78"/>
      <c r="AF484" s="123">
        <f t="shared" si="61"/>
        <v>12708</v>
      </c>
    </row>
    <row r="485" spans="1:32" ht="230.25" hidden="1" outlineLevel="3" thickBot="1" x14ac:dyDescent="0.25">
      <c r="A485" s="251" t="s">
        <v>4756</v>
      </c>
      <c r="B485" s="628"/>
      <c r="C485" s="599"/>
      <c r="D485" s="605"/>
      <c r="E485" s="206" t="s">
        <v>447</v>
      </c>
      <c r="F485" s="206" t="s">
        <v>1263</v>
      </c>
      <c r="G485" s="205" t="s">
        <v>729</v>
      </c>
      <c r="H485" s="526" t="s">
        <v>1804</v>
      </c>
      <c r="I485" s="145" t="s">
        <v>768</v>
      </c>
      <c r="J485" s="130">
        <v>2</v>
      </c>
      <c r="K485" s="134" t="s">
        <v>448</v>
      </c>
      <c r="L485" s="125" t="s">
        <v>743</v>
      </c>
      <c r="M485" s="148">
        <v>1</v>
      </c>
      <c r="N485" s="132">
        <f t="shared" si="65"/>
        <v>2</v>
      </c>
      <c r="O485" s="551" t="s">
        <v>6563</v>
      </c>
      <c r="P485" s="158" t="s">
        <v>103</v>
      </c>
      <c r="Q485" s="338">
        <v>5</v>
      </c>
      <c r="R485" s="149">
        <f t="shared" si="64"/>
        <v>10</v>
      </c>
      <c r="S485" s="159"/>
      <c r="T485" s="494"/>
      <c r="U485" s="451"/>
      <c r="V485" s="451"/>
      <c r="W485" s="209"/>
      <c r="X485" s="209"/>
      <c r="Y485" s="211"/>
      <c r="Z485" s="209"/>
      <c r="AA485" s="209"/>
      <c r="AB485" s="160"/>
      <c r="AC485" s="155"/>
      <c r="AD485" s="119"/>
      <c r="AE485" s="78"/>
      <c r="AF485" s="123">
        <f t="shared" si="61"/>
        <v>12709</v>
      </c>
    </row>
    <row r="486" spans="1:32" ht="230.25" hidden="1" outlineLevel="3" thickBot="1" x14ac:dyDescent="0.25">
      <c r="A486" s="251" t="s">
        <v>1628</v>
      </c>
      <c r="B486" s="543" t="s">
        <v>5918</v>
      </c>
      <c r="C486" s="297" t="s">
        <v>1988</v>
      </c>
      <c r="D486" s="296" t="s">
        <v>1345</v>
      </c>
      <c r="E486" s="206" t="s">
        <v>5941</v>
      </c>
      <c r="F486" s="206" t="s">
        <v>6491</v>
      </c>
      <c r="G486" s="205" t="s">
        <v>1247</v>
      </c>
      <c r="H486" s="523" t="s">
        <v>1228</v>
      </c>
      <c r="I486" s="145" t="s">
        <v>1178</v>
      </c>
      <c r="J486" s="130">
        <v>3</v>
      </c>
      <c r="K486" s="134" t="s">
        <v>277</v>
      </c>
      <c r="L486" s="125" t="s">
        <v>754</v>
      </c>
      <c r="M486" s="148">
        <v>1</v>
      </c>
      <c r="N486" s="132">
        <f t="shared" si="65"/>
        <v>3</v>
      </c>
      <c r="O486" s="551" t="s">
        <v>6563</v>
      </c>
      <c r="P486" s="323" t="s">
        <v>103</v>
      </c>
      <c r="Q486" s="338">
        <v>3</v>
      </c>
      <c r="R486" s="149">
        <f>J486*M486*Q486</f>
        <v>9</v>
      </c>
      <c r="S486" s="159"/>
      <c r="T486" s="494"/>
      <c r="U486" s="451"/>
      <c r="V486" s="451"/>
      <c r="W486" s="209"/>
      <c r="X486" s="209"/>
      <c r="Y486" s="211"/>
      <c r="Z486" s="209"/>
      <c r="AA486" s="209"/>
      <c r="AB486" s="160"/>
      <c r="AC486" s="155"/>
      <c r="AD486" s="119"/>
      <c r="AE486" s="78"/>
      <c r="AF486" s="123">
        <f t="shared" si="61"/>
        <v>-9825</v>
      </c>
    </row>
    <row r="487" spans="1:32" ht="230.25" hidden="1" outlineLevel="3" thickBot="1" x14ac:dyDescent="0.25">
      <c r="A487" s="251" t="s">
        <v>4757</v>
      </c>
      <c r="B487" s="596" t="s">
        <v>2825</v>
      </c>
      <c r="C487" s="623" t="s">
        <v>2814</v>
      </c>
      <c r="D487" s="603" t="s">
        <v>2826</v>
      </c>
      <c r="E487" s="206" t="s">
        <v>445</v>
      </c>
      <c r="F487" s="508" t="s">
        <v>6492</v>
      </c>
      <c r="G487" s="205" t="s">
        <v>2824</v>
      </c>
      <c r="H487" s="526" t="s">
        <v>1804</v>
      </c>
      <c r="I487" s="145" t="s">
        <v>4314</v>
      </c>
      <c r="J487" s="130">
        <v>2</v>
      </c>
      <c r="K487" s="134" t="s">
        <v>446</v>
      </c>
      <c r="L487" s="125" t="s">
        <v>743</v>
      </c>
      <c r="M487" s="148">
        <v>1</v>
      </c>
      <c r="N487" s="132">
        <f t="shared" si="65"/>
        <v>2</v>
      </c>
      <c r="O487" s="551" t="s">
        <v>6563</v>
      </c>
      <c r="P487" s="323" t="s">
        <v>6356</v>
      </c>
      <c r="Q487" s="338">
        <v>3</v>
      </c>
      <c r="R487" s="149">
        <f t="shared" ref="R487:R494" si="66">J487*M487*Q487</f>
        <v>6</v>
      </c>
      <c r="S487" s="159"/>
      <c r="T487" s="494"/>
      <c r="U487" s="451"/>
      <c r="V487" s="451"/>
      <c r="W487" s="209"/>
      <c r="X487" s="209"/>
      <c r="Y487" s="211"/>
      <c r="Z487" s="209"/>
      <c r="AA487" s="209"/>
      <c r="AB487" s="160"/>
      <c r="AC487" s="155"/>
      <c r="AD487" s="119"/>
      <c r="AE487" s="78"/>
      <c r="AF487" s="123">
        <f t="shared" si="61"/>
        <v>12710</v>
      </c>
    </row>
    <row r="488" spans="1:32" ht="230.25" hidden="1" outlineLevel="3" thickBot="1" x14ac:dyDescent="0.25">
      <c r="A488" s="251" t="s">
        <v>4758</v>
      </c>
      <c r="B488" s="628"/>
      <c r="C488" s="599"/>
      <c r="D488" s="605"/>
      <c r="E488" s="206" t="s">
        <v>447</v>
      </c>
      <c r="F488" s="508" t="s">
        <v>6493</v>
      </c>
      <c r="G488" s="205" t="s">
        <v>2823</v>
      </c>
      <c r="H488" s="526" t="s">
        <v>1804</v>
      </c>
      <c r="I488" s="145" t="s">
        <v>4314</v>
      </c>
      <c r="J488" s="130">
        <v>2</v>
      </c>
      <c r="K488" s="134" t="s">
        <v>448</v>
      </c>
      <c r="L488" s="125" t="s">
        <v>743</v>
      </c>
      <c r="M488" s="148">
        <v>1</v>
      </c>
      <c r="N488" s="132">
        <f t="shared" si="65"/>
        <v>2</v>
      </c>
      <c r="O488" s="551" t="s">
        <v>6563</v>
      </c>
      <c r="P488" s="323" t="s">
        <v>6520</v>
      </c>
      <c r="Q488" s="338">
        <v>3</v>
      </c>
      <c r="R488" s="149">
        <f t="shared" si="66"/>
        <v>6</v>
      </c>
      <c r="S488" s="159"/>
      <c r="T488" s="494"/>
      <c r="U488" s="451"/>
      <c r="V488" s="451"/>
      <c r="W488" s="209"/>
      <c r="X488" s="209"/>
      <c r="Y488" s="211"/>
      <c r="Z488" s="209"/>
      <c r="AA488" s="209"/>
      <c r="AB488" s="160"/>
      <c r="AC488" s="155"/>
      <c r="AD488" s="119"/>
      <c r="AE488" s="78"/>
      <c r="AF488" s="123">
        <f t="shared" si="61"/>
        <v>12711</v>
      </c>
    </row>
    <row r="489" spans="1:32" ht="230.25" hidden="1" outlineLevel="3" thickBot="1" x14ac:dyDescent="0.25">
      <c r="A489" s="251" t="s">
        <v>4759</v>
      </c>
      <c r="B489" s="596" t="s">
        <v>5919</v>
      </c>
      <c r="C489" s="623" t="s">
        <v>2812</v>
      </c>
      <c r="D489" s="603" t="s">
        <v>764</v>
      </c>
      <c r="E489" s="206" t="s">
        <v>445</v>
      </c>
      <c r="F489" s="206" t="s">
        <v>6436</v>
      </c>
      <c r="G489" s="205" t="s">
        <v>729</v>
      </c>
      <c r="H489" s="526" t="s">
        <v>1804</v>
      </c>
      <c r="I489" s="145" t="s">
        <v>768</v>
      </c>
      <c r="J489" s="130">
        <v>1</v>
      </c>
      <c r="K489" s="134" t="s">
        <v>446</v>
      </c>
      <c r="L489" s="125" t="s">
        <v>743</v>
      </c>
      <c r="M489" s="148">
        <v>1</v>
      </c>
      <c r="N489" s="132">
        <f t="shared" si="65"/>
        <v>1</v>
      </c>
      <c r="O489" s="551" t="s">
        <v>6563</v>
      </c>
      <c r="P489" s="158" t="s">
        <v>103</v>
      </c>
      <c r="Q489" s="338">
        <v>5</v>
      </c>
      <c r="R489" s="149">
        <f t="shared" si="66"/>
        <v>5</v>
      </c>
      <c r="S489" s="159"/>
      <c r="T489" s="494"/>
      <c r="U489" s="451"/>
      <c r="V489" s="451"/>
      <c r="W489" s="209"/>
      <c r="X489" s="209"/>
      <c r="Y489" s="211"/>
      <c r="Z489" s="209"/>
      <c r="AA489" s="209"/>
      <c r="AB489" s="160"/>
      <c r="AC489" s="155"/>
      <c r="AD489" s="119"/>
      <c r="AE489" s="78"/>
      <c r="AF489" s="123">
        <f t="shared" si="61"/>
        <v>12712</v>
      </c>
    </row>
    <row r="490" spans="1:32" ht="230.25" hidden="1" outlineLevel="3" thickBot="1" x14ac:dyDescent="0.25">
      <c r="A490" s="251" t="s">
        <v>4760</v>
      </c>
      <c r="B490" s="597"/>
      <c r="C490" s="598"/>
      <c r="D490" s="604"/>
      <c r="E490" s="206" t="s">
        <v>447</v>
      </c>
      <c r="F490" s="206" t="s">
        <v>1263</v>
      </c>
      <c r="G490" s="205" t="s">
        <v>729</v>
      </c>
      <c r="H490" s="526" t="s">
        <v>1227</v>
      </c>
      <c r="I490" s="145" t="s">
        <v>768</v>
      </c>
      <c r="J490" s="130">
        <v>1</v>
      </c>
      <c r="K490" s="134" t="s">
        <v>448</v>
      </c>
      <c r="L490" s="125" t="s">
        <v>743</v>
      </c>
      <c r="M490" s="148">
        <v>1</v>
      </c>
      <c r="N490" s="132">
        <f>M490*J490</f>
        <v>1</v>
      </c>
      <c r="O490" s="551" t="s">
        <v>6563</v>
      </c>
      <c r="P490" s="158" t="s">
        <v>103</v>
      </c>
      <c r="Q490" s="338">
        <v>5</v>
      </c>
      <c r="R490" s="149">
        <f t="shared" si="66"/>
        <v>5</v>
      </c>
      <c r="S490" s="159"/>
      <c r="T490" s="494"/>
      <c r="U490" s="451"/>
      <c r="V490" s="451"/>
      <c r="W490" s="209"/>
      <c r="X490" s="209"/>
      <c r="Y490" s="211"/>
      <c r="Z490" s="209"/>
      <c r="AA490" s="209"/>
      <c r="AB490" s="160"/>
      <c r="AC490" s="155"/>
      <c r="AD490" s="119"/>
      <c r="AE490" s="78"/>
      <c r="AF490" s="123">
        <f t="shared" si="61"/>
        <v>12713</v>
      </c>
    </row>
    <row r="491" spans="1:32" ht="230.25" hidden="1" outlineLevel="3" thickBot="1" x14ac:dyDescent="0.25">
      <c r="A491" s="251" t="s">
        <v>4761</v>
      </c>
      <c r="B491" s="596" t="s">
        <v>5920</v>
      </c>
      <c r="C491" s="623" t="s">
        <v>2813</v>
      </c>
      <c r="D491" s="603" t="s">
        <v>765</v>
      </c>
      <c r="E491" s="206" t="s">
        <v>445</v>
      </c>
      <c r="F491" s="205" t="s">
        <v>6437</v>
      </c>
      <c r="G491" s="205" t="s">
        <v>729</v>
      </c>
      <c r="H491" s="526" t="s">
        <v>1804</v>
      </c>
      <c r="I491" s="145" t="s">
        <v>768</v>
      </c>
      <c r="J491" s="130">
        <v>2</v>
      </c>
      <c r="K491" s="134" t="s">
        <v>446</v>
      </c>
      <c r="L491" s="125" t="s">
        <v>743</v>
      </c>
      <c r="M491" s="148">
        <v>1</v>
      </c>
      <c r="N491" s="132">
        <f>J491*M491</f>
        <v>2</v>
      </c>
      <c r="O491" s="551" t="s">
        <v>6563</v>
      </c>
      <c r="P491" s="158" t="s">
        <v>103</v>
      </c>
      <c r="Q491" s="338">
        <v>5</v>
      </c>
      <c r="R491" s="149">
        <f t="shared" si="66"/>
        <v>10</v>
      </c>
      <c r="S491" s="159"/>
      <c r="T491" s="494"/>
      <c r="U491" s="451"/>
      <c r="V491" s="451"/>
      <c r="W491" s="209"/>
      <c r="X491" s="209"/>
      <c r="Y491" s="211"/>
      <c r="Z491" s="209"/>
      <c r="AA491" s="209"/>
      <c r="AB491" s="160"/>
      <c r="AC491" s="155"/>
      <c r="AD491" s="119"/>
      <c r="AE491" s="78"/>
      <c r="AF491" s="123">
        <f t="shared" si="61"/>
        <v>12714</v>
      </c>
    </row>
    <row r="492" spans="1:32" ht="230.25" hidden="1" outlineLevel="3" thickBot="1" x14ac:dyDescent="0.25">
      <c r="A492" s="251" t="s">
        <v>4762</v>
      </c>
      <c r="B492" s="628"/>
      <c r="C492" s="598"/>
      <c r="D492" s="604"/>
      <c r="E492" s="206" t="s">
        <v>447</v>
      </c>
      <c r="F492" s="206" t="s">
        <v>1263</v>
      </c>
      <c r="G492" s="205" t="s">
        <v>729</v>
      </c>
      <c r="H492" s="526" t="s">
        <v>1804</v>
      </c>
      <c r="I492" s="145" t="s">
        <v>768</v>
      </c>
      <c r="J492" s="130">
        <v>2</v>
      </c>
      <c r="K492" s="134" t="s">
        <v>448</v>
      </c>
      <c r="L492" s="125" t="s">
        <v>743</v>
      </c>
      <c r="M492" s="148">
        <v>1</v>
      </c>
      <c r="N492" s="132">
        <f>J492*M492</f>
        <v>2</v>
      </c>
      <c r="O492" s="551" t="s">
        <v>6563</v>
      </c>
      <c r="P492" s="158" t="s">
        <v>103</v>
      </c>
      <c r="Q492" s="338">
        <v>5</v>
      </c>
      <c r="R492" s="149">
        <f t="shared" si="66"/>
        <v>10</v>
      </c>
      <c r="S492" s="159"/>
      <c r="T492" s="494"/>
      <c r="U492" s="451"/>
      <c r="V492" s="451"/>
      <c r="W492" s="209"/>
      <c r="X492" s="209"/>
      <c r="Y492" s="211"/>
      <c r="Z492" s="209"/>
      <c r="AA492" s="209"/>
      <c r="AB492" s="160"/>
      <c r="AC492" s="155"/>
      <c r="AD492" s="119"/>
      <c r="AE492" s="78"/>
      <c r="AF492" s="123">
        <f t="shared" si="61"/>
        <v>12715</v>
      </c>
    </row>
    <row r="493" spans="1:32" ht="230.25" hidden="1" outlineLevel="3" thickBot="1" x14ac:dyDescent="0.25">
      <c r="A493" s="251" t="s">
        <v>4763</v>
      </c>
      <c r="B493" s="596" t="s">
        <v>2827</v>
      </c>
      <c r="C493" s="623" t="s">
        <v>2815</v>
      </c>
      <c r="D493" s="603" t="s">
        <v>765</v>
      </c>
      <c r="E493" s="206" t="s">
        <v>445</v>
      </c>
      <c r="F493" s="508" t="s">
        <v>6494</v>
      </c>
      <c r="G493" s="205" t="s">
        <v>2824</v>
      </c>
      <c r="H493" s="526" t="s">
        <v>1804</v>
      </c>
      <c r="I493" s="145" t="s">
        <v>4314</v>
      </c>
      <c r="J493" s="130">
        <v>2</v>
      </c>
      <c r="K493" s="134" t="s">
        <v>446</v>
      </c>
      <c r="L493" s="125" t="s">
        <v>743</v>
      </c>
      <c r="M493" s="148">
        <v>1</v>
      </c>
      <c r="N493" s="132">
        <f>J493*M493</f>
        <v>2</v>
      </c>
      <c r="O493" s="551" t="s">
        <v>6563</v>
      </c>
      <c r="P493" s="323" t="s">
        <v>6356</v>
      </c>
      <c r="Q493" s="338">
        <v>3</v>
      </c>
      <c r="R493" s="149">
        <f t="shared" si="66"/>
        <v>6</v>
      </c>
      <c r="S493" s="159"/>
      <c r="T493" s="494"/>
      <c r="U493" s="451"/>
      <c r="V493" s="451"/>
      <c r="W493" s="209"/>
      <c r="X493" s="209"/>
      <c r="Y493" s="211"/>
      <c r="Z493" s="209"/>
      <c r="AA493" s="209"/>
      <c r="AB493" s="160"/>
      <c r="AC493" s="155"/>
      <c r="AD493" s="119"/>
      <c r="AE493" s="78"/>
      <c r="AF493" s="123">
        <f t="shared" si="61"/>
        <v>12716</v>
      </c>
    </row>
    <row r="494" spans="1:32" ht="230.25" hidden="1" outlineLevel="3" thickBot="1" x14ac:dyDescent="0.25">
      <c r="A494" s="251" t="s">
        <v>4764</v>
      </c>
      <c r="B494" s="628"/>
      <c r="C494" s="671"/>
      <c r="D494" s="685"/>
      <c r="E494" s="206" t="s">
        <v>447</v>
      </c>
      <c r="F494" s="508" t="s">
        <v>6495</v>
      </c>
      <c r="G494" s="205" t="s">
        <v>2824</v>
      </c>
      <c r="H494" s="526" t="s">
        <v>1804</v>
      </c>
      <c r="I494" s="145" t="s">
        <v>4314</v>
      </c>
      <c r="J494" s="130">
        <v>2</v>
      </c>
      <c r="K494" s="134" t="s">
        <v>448</v>
      </c>
      <c r="L494" s="125" t="s">
        <v>743</v>
      </c>
      <c r="M494" s="148">
        <v>1</v>
      </c>
      <c r="N494" s="132">
        <f>J494*M494</f>
        <v>2</v>
      </c>
      <c r="O494" s="551" t="s">
        <v>6563</v>
      </c>
      <c r="P494" s="323" t="s">
        <v>6520</v>
      </c>
      <c r="Q494" s="338">
        <v>3</v>
      </c>
      <c r="R494" s="149">
        <f t="shared" si="66"/>
        <v>6</v>
      </c>
      <c r="S494" s="159"/>
      <c r="T494" s="494"/>
      <c r="U494" s="451"/>
      <c r="V494" s="451"/>
      <c r="W494" s="209"/>
      <c r="X494" s="209"/>
      <c r="Y494" s="211"/>
      <c r="Z494" s="209"/>
      <c r="AA494" s="209"/>
      <c r="AB494" s="160"/>
      <c r="AC494" s="155"/>
      <c r="AD494" s="119"/>
      <c r="AE494" s="78"/>
      <c r="AF494" s="123">
        <f t="shared" si="61"/>
        <v>12717</v>
      </c>
    </row>
    <row r="495" spans="1:32" ht="21" outlineLevel="2" collapsed="1" thickBot="1" x14ac:dyDescent="0.25">
      <c r="A495" s="144"/>
      <c r="B495" s="117" t="s">
        <v>301</v>
      </c>
      <c r="C495" s="272"/>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c r="AA495" s="117"/>
      <c r="AB495" s="117"/>
      <c r="AC495" s="117"/>
      <c r="AD495" s="118"/>
      <c r="AE495" s="78"/>
      <c r="AF495" s="123">
        <f t="shared" si="61"/>
        <v>0</v>
      </c>
    </row>
    <row r="496" spans="1:32" ht="230.25" hidden="1" outlineLevel="3" thickBot="1" x14ac:dyDescent="0.25">
      <c r="A496" s="251" t="s">
        <v>4765</v>
      </c>
      <c r="B496" s="702" t="s">
        <v>2829</v>
      </c>
      <c r="C496" s="690" t="s">
        <v>3662</v>
      </c>
      <c r="D496" s="686" t="s">
        <v>706</v>
      </c>
      <c r="E496" s="206" t="s">
        <v>463</v>
      </c>
      <c r="F496" s="206" t="s">
        <v>4219</v>
      </c>
      <c r="G496" s="205" t="s">
        <v>1247</v>
      </c>
      <c r="H496" s="523" t="s">
        <v>1228</v>
      </c>
      <c r="I496" s="145" t="s">
        <v>1178</v>
      </c>
      <c r="J496" s="130">
        <v>3</v>
      </c>
      <c r="K496" s="134" t="s">
        <v>1265</v>
      </c>
      <c r="L496" s="125" t="s">
        <v>754</v>
      </c>
      <c r="M496" s="148">
        <v>1</v>
      </c>
      <c r="N496" s="132">
        <f t="shared" ref="N496:N505" si="67">J496*M496</f>
        <v>3</v>
      </c>
      <c r="O496" s="551" t="s">
        <v>6563</v>
      </c>
      <c r="P496" s="323" t="s">
        <v>6549</v>
      </c>
      <c r="Q496" s="338">
        <v>3</v>
      </c>
      <c r="R496" s="149">
        <f>J496*M496*Q496</f>
        <v>9</v>
      </c>
      <c r="S496" s="159"/>
      <c r="T496" s="494"/>
      <c r="U496" s="451"/>
      <c r="V496" s="451"/>
      <c r="W496" s="209"/>
      <c r="X496" s="209"/>
      <c r="Y496" s="211"/>
      <c r="Z496" s="209"/>
      <c r="AA496" s="209"/>
      <c r="AB496" s="160"/>
      <c r="AC496" s="155"/>
      <c r="AD496" s="119"/>
      <c r="AE496" s="78"/>
      <c r="AF496" s="123">
        <f t="shared" si="61"/>
        <v>12718</v>
      </c>
    </row>
    <row r="497" spans="1:32" ht="230.25" hidden="1" outlineLevel="3" thickBot="1" x14ac:dyDescent="0.25">
      <c r="A497" s="251" t="s">
        <v>4766</v>
      </c>
      <c r="B497" s="703"/>
      <c r="C497" s="691"/>
      <c r="D497" s="687"/>
      <c r="E497" s="206" t="s">
        <v>462</v>
      </c>
      <c r="F497" s="206" t="s">
        <v>1348</v>
      </c>
      <c r="G497" s="205" t="s">
        <v>729</v>
      </c>
      <c r="H497" s="526" t="s">
        <v>1227</v>
      </c>
      <c r="I497" s="145" t="s">
        <v>768</v>
      </c>
      <c r="J497" s="130">
        <v>1</v>
      </c>
      <c r="K497" s="134" t="s">
        <v>461</v>
      </c>
      <c r="L497" s="125" t="s">
        <v>743</v>
      </c>
      <c r="M497" s="148">
        <v>1</v>
      </c>
      <c r="N497" s="132">
        <f t="shared" si="67"/>
        <v>1</v>
      </c>
      <c r="O497" s="551" t="s">
        <v>6563</v>
      </c>
      <c r="P497" s="158" t="s">
        <v>675</v>
      </c>
      <c r="Q497" s="338">
        <v>5</v>
      </c>
      <c r="R497" s="149">
        <f>J497*M497*Q497</f>
        <v>5</v>
      </c>
      <c r="S497" s="159"/>
      <c r="T497" s="494"/>
      <c r="U497" s="451"/>
      <c r="V497" s="451"/>
      <c r="W497" s="209"/>
      <c r="X497" s="209"/>
      <c r="Y497" s="211"/>
      <c r="Z497" s="209"/>
      <c r="AA497" s="209"/>
      <c r="AB497" s="160"/>
      <c r="AC497" s="155"/>
      <c r="AD497" s="119"/>
      <c r="AE497" s="78"/>
      <c r="AF497" s="123">
        <f t="shared" si="61"/>
        <v>12719</v>
      </c>
    </row>
    <row r="498" spans="1:32" ht="230.25" hidden="1" outlineLevel="3" thickBot="1" x14ac:dyDescent="0.25">
      <c r="A498" s="251" t="s">
        <v>4767</v>
      </c>
      <c r="B498" s="704" t="s">
        <v>3664</v>
      </c>
      <c r="C498" s="690" t="s">
        <v>3663</v>
      </c>
      <c r="D498" s="686" t="s">
        <v>706</v>
      </c>
      <c r="E498" s="206" t="s">
        <v>463</v>
      </c>
      <c r="F498" s="206" t="s">
        <v>1348</v>
      </c>
      <c r="G498" s="205" t="s">
        <v>729</v>
      </c>
      <c r="H498" s="526" t="s">
        <v>1804</v>
      </c>
      <c r="I498" s="145" t="s">
        <v>768</v>
      </c>
      <c r="J498" s="130">
        <v>1</v>
      </c>
      <c r="K498" s="134" t="s">
        <v>1265</v>
      </c>
      <c r="L498" s="125" t="s">
        <v>743</v>
      </c>
      <c r="M498" s="148">
        <v>1</v>
      </c>
      <c r="N498" s="132">
        <f t="shared" si="67"/>
        <v>1</v>
      </c>
      <c r="O498" s="551" t="s">
        <v>6563</v>
      </c>
      <c r="P498" s="158" t="s">
        <v>103</v>
      </c>
      <c r="Q498" s="338">
        <v>5</v>
      </c>
      <c r="R498" s="149">
        <f>J498*M498*Q498</f>
        <v>5</v>
      </c>
      <c r="S498" s="159"/>
      <c r="T498" s="494"/>
      <c r="U498" s="451"/>
      <c r="V498" s="451"/>
      <c r="W498" s="209"/>
      <c r="X498" s="209"/>
      <c r="Y498" s="211"/>
      <c r="Z498" s="209"/>
      <c r="AA498" s="209"/>
      <c r="AB498" s="160"/>
      <c r="AC498" s="155"/>
      <c r="AD498" s="119"/>
      <c r="AE498" s="78"/>
      <c r="AF498" s="123">
        <f t="shared" si="61"/>
        <v>12720</v>
      </c>
    </row>
    <row r="499" spans="1:32" ht="230.25" hidden="1" outlineLevel="3" thickBot="1" x14ac:dyDescent="0.25">
      <c r="A499" s="251" t="s">
        <v>4768</v>
      </c>
      <c r="B499" s="703"/>
      <c r="C499" s="691"/>
      <c r="D499" s="687"/>
      <c r="E499" s="206" t="s">
        <v>462</v>
      </c>
      <c r="F499" s="206" t="s">
        <v>1348</v>
      </c>
      <c r="G499" s="205" t="s">
        <v>729</v>
      </c>
      <c r="H499" s="526" t="s">
        <v>1227</v>
      </c>
      <c r="I499" s="145" t="s">
        <v>768</v>
      </c>
      <c r="J499" s="130">
        <v>1</v>
      </c>
      <c r="K499" s="134" t="s">
        <v>461</v>
      </c>
      <c r="L499" s="125" t="s">
        <v>743</v>
      </c>
      <c r="M499" s="148">
        <v>1</v>
      </c>
      <c r="N499" s="132">
        <f t="shared" si="67"/>
        <v>1</v>
      </c>
      <c r="O499" s="551" t="s">
        <v>6563</v>
      </c>
      <c r="P499" s="158" t="s">
        <v>675</v>
      </c>
      <c r="Q499" s="338">
        <v>5</v>
      </c>
      <c r="R499" s="149">
        <f>J499*M499*Q499</f>
        <v>5</v>
      </c>
      <c r="S499" s="159"/>
      <c r="T499" s="494"/>
      <c r="U499" s="451"/>
      <c r="V499" s="451"/>
      <c r="W499" s="209"/>
      <c r="X499" s="209"/>
      <c r="Y499" s="211"/>
      <c r="Z499" s="209"/>
      <c r="AA499" s="209"/>
      <c r="AB499" s="160"/>
      <c r="AC499" s="155"/>
      <c r="AD499" s="119"/>
      <c r="AE499" s="78"/>
      <c r="AF499" s="123">
        <f t="shared" si="61"/>
        <v>12721</v>
      </c>
    </row>
    <row r="500" spans="1:32" ht="230.25" hidden="1" outlineLevel="3" thickBot="1" x14ac:dyDescent="0.25">
      <c r="A500" s="251" t="s">
        <v>4769</v>
      </c>
      <c r="B500" s="356" t="s">
        <v>3667</v>
      </c>
      <c r="C500" s="273" t="s">
        <v>3666</v>
      </c>
      <c r="D500" s="246" t="s">
        <v>3668</v>
      </c>
      <c r="E500" s="206" t="s">
        <v>2417</v>
      </c>
      <c r="F500" s="206" t="s">
        <v>5739</v>
      </c>
      <c r="G500" s="205" t="s">
        <v>729</v>
      </c>
      <c r="H500" s="526" t="s">
        <v>1227</v>
      </c>
      <c r="I500" s="145" t="s">
        <v>768</v>
      </c>
      <c r="J500" s="130">
        <v>2</v>
      </c>
      <c r="K500" s="134" t="s">
        <v>451</v>
      </c>
      <c r="L500" s="125" t="s">
        <v>743</v>
      </c>
      <c r="M500" s="148">
        <v>1</v>
      </c>
      <c r="N500" s="132">
        <f t="shared" si="67"/>
        <v>2</v>
      </c>
      <c r="O500" s="551" t="s">
        <v>6563</v>
      </c>
      <c r="P500" s="158" t="s">
        <v>675</v>
      </c>
      <c r="Q500" s="338">
        <v>5</v>
      </c>
      <c r="R500" s="149">
        <f>J500*M500*Q500</f>
        <v>10</v>
      </c>
      <c r="S500" s="159"/>
      <c r="T500" s="494"/>
      <c r="U500" s="451"/>
      <c r="V500" s="451"/>
      <c r="W500" s="209"/>
      <c r="X500" s="209"/>
      <c r="Y500" s="211"/>
      <c r="Z500" s="209"/>
      <c r="AA500" s="209"/>
      <c r="AB500" s="160"/>
      <c r="AC500" s="155"/>
      <c r="AD500" s="119"/>
      <c r="AE500" s="78"/>
      <c r="AF500" s="123">
        <f t="shared" si="61"/>
        <v>12722</v>
      </c>
    </row>
    <row r="501" spans="1:32" ht="230.25" hidden="1" outlineLevel="3" thickBot="1" x14ac:dyDescent="0.25">
      <c r="A501" s="251" t="s">
        <v>538</v>
      </c>
      <c r="B501" s="404" t="s">
        <v>2828</v>
      </c>
      <c r="C501" s="273" t="s">
        <v>1989</v>
      </c>
      <c r="D501" s="246" t="s">
        <v>1938</v>
      </c>
      <c r="E501" s="206" t="s">
        <v>158</v>
      </c>
      <c r="F501" s="206" t="s">
        <v>1347</v>
      </c>
      <c r="G501" s="205" t="s">
        <v>1247</v>
      </c>
      <c r="H501" s="523" t="s">
        <v>1228</v>
      </c>
      <c r="I501" s="145" t="s">
        <v>1178</v>
      </c>
      <c r="J501" s="130">
        <v>3</v>
      </c>
      <c r="K501" s="134" t="s">
        <v>277</v>
      </c>
      <c r="L501" s="125" t="s">
        <v>754</v>
      </c>
      <c r="M501" s="148">
        <v>2</v>
      </c>
      <c r="N501" s="132">
        <f t="shared" si="67"/>
        <v>6</v>
      </c>
      <c r="O501" s="551" t="s">
        <v>6563</v>
      </c>
      <c r="P501" s="323" t="s">
        <v>6549</v>
      </c>
      <c r="Q501" s="338">
        <v>3</v>
      </c>
      <c r="R501" s="149">
        <f t="shared" ref="R501:R592" si="68">J501*M501*Q501</f>
        <v>18</v>
      </c>
      <c r="S501" s="159"/>
      <c r="T501" s="494"/>
      <c r="U501" s="451"/>
      <c r="V501" s="451" t="s">
        <v>302</v>
      </c>
      <c r="W501" s="209"/>
      <c r="X501" s="209"/>
      <c r="Y501" s="211"/>
      <c r="Z501" s="209"/>
      <c r="AA501" s="209"/>
      <c r="AB501" s="160"/>
      <c r="AC501" s="155"/>
      <c r="AD501" s="119"/>
      <c r="AE501" s="78"/>
      <c r="AF501" s="123">
        <f t="shared" si="61"/>
        <v>-1752</v>
      </c>
    </row>
    <row r="502" spans="1:32" ht="230.25" hidden="1" outlineLevel="3" thickBot="1" x14ac:dyDescent="0.25">
      <c r="A502" s="251" t="s">
        <v>892</v>
      </c>
      <c r="B502" s="735" t="s">
        <v>2829</v>
      </c>
      <c r="C502" s="692" t="s">
        <v>1990</v>
      </c>
      <c r="D502" s="686" t="s">
        <v>706</v>
      </c>
      <c r="E502" s="206" t="s">
        <v>463</v>
      </c>
      <c r="F502" s="206" t="s">
        <v>1349</v>
      </c>
      <c r="G502" s="205" t="s">
        <v>1247</v>
      </c>
      <c r="H502" s="523" t="s">
        <v>1228</v>
      </c>
      <c r="I502" s="145" t="s">
        <v>1178</v>
      </c>
      <c r="J502" s="130">
        <v>3</v>
      </c>
      <c r="K502" s="134" t="s">
        <v>1265</v>
      </c>
      <c r="L502" s="125" t="s">
        <v>754</v>
      </c>
      <c r="M502" s="148">
        <v>1</v>
      </c>
      <c r="N502" s="132">
        <f t="shared" si="67"/>
        <v>3</v>
      </c>
      <c r="O502" s="551" t="s">
        <v>6563</v>
      </c>
      <c r="P502" s="323" t="s">
        <v>6549</v>
      </c>
      <c r="Q502" s="338">
        <v>3</v>
      </c>
      <c r="R502" s="149">
        <f t="shared" si="68"/>
        <v>9</v>
      </c>
      <c r="S502" s="159"/>
      <c r="T502" s="494"/>
      <c r="U502" s="451"/>
      <c r="V502" s="451"/>
      <c r="W502" s="209"/>
      <c r="X502" s="209"/>
      <c r="Y502" s="211"/>
      <c r="Z502" s="209"/>
      <c r="AA502" s="209"/>
      <c r="AB502" s="160"/>
      <c r="AC502" s="155"/>
      <c r="AD502" s="119"/>
      <c r="AE502" s="78"/>
      <c r="AF502" s="123">
        <f t="shared" si="61"/>
        <v>5765</v>
      </c>
    </row>
    <row r="503" spans="1:32" ht="230.25" hidden="1" outlineLevel="3" thickBot="1" x14ac:dyDescent="0.25">
      <c r="A503" s="251" t="s">
        <v>893</v>
      </c>
      <c r="B503" s="736"/>
      <c r="C503" s="693"/>
      <c r="D503" s="687"/>
      <c r="E503" s="206" t="s">
        <v>462</v>
      </c>
      <c r="F503" s="206" t="s">
        <v>1348</v>
      </c>
      <c r="G503" s="205" t="s">
        <v>729</v>
      </c>
      <c r="H503" s="526" t="s">
        <v>1227</v>
      </c>
      <c r="I503" s="145" t="s">
        <v>768</v>
      </c>
      <c r="J503" s="130">
        <v>1</v>
      </c>
      <c r="K503" s="134" t="s">
        <v>461</v>
      </c>
      <c r="L503" s="125" t="s">
        <v>743</v>
      </c>
      <c r="M503" s="331">
        <v>1</v>
      </c>
      <c r="N503" s="132">
        <f t="shared" si="67"/>
        <v>1</v>
      </c>
      <c r="O503" s="551" t="s">
        <v>6563</v>
      </c>
      <c r="P503" s="158" t="s">
        <v>675</v>
      </c>
      <c r="Q503" s="338">
        <v>5</v>
      </c>
      <c r="R503" s="149">
        <f t="shared" si="68"/>
        <v>5</v>
      </c>
      <c r="S503" s="159"/>
      <c r="T503" s="494"/>
      <c r="U503" s="451"/>
      <c r="V503" s="451"/>
      <c r="W503" s="209"/>
      <c r="X503" s="209"/>
      <c r="Y503" s="211"/>
      <c r="Z503" s="209"/>
      <c r="AA503" s="209"/>
      <c r="AB503" s="160"/>
      <c r="AC503" s="155"/>
      <c r="AD503" s="119"/>
      <c r="AE503" s="78"/>
      <c r="AF503" s="123">
        <f t="shared" si="61"/>
        <v>5766</v>
      </c>
    </row>
    <row r="504" spans="1:32" ht="230.25" hidden="1" outlineLevel="3" thickBot="1" x14ac:dyDescent="0.25">
      <c r="A504" s="251" t="s">
        <v>894</v>
      </c>
      <c r="B504" s="683" t="s">
        <v>2830</v>
      </c>
      <c r="C504" s="598" t="s">
        <v>3665</v>
      </c>
      <c r="D504" s="604" t="s">
        <v>708</v>
      </c>
      <c r="E504" s="206" t="s">
        <v>1333</v>
      </c>
      <c r="F504" s="206" t="s">
        <v>707</v>
      </c>
      <c r="G504" s="205" t="s">
        <v>729</v>
      </c>
      <c r="H504" s="526" t="s">
        <v>1227</v>
      </c>
      <c r="I504" s="145" t="s">
        <v>1178</v>
      </c>
      <c r="J504" s="130">
        <v>1</v>
      </c>
      <c r="K504" s="203" t="s">
        <v>192</v>
      </c>
      <c r="L504" s="145" t="s">
        <v>203</v>
      </c>
      <c r="M504" s="148">
        <v>1</v>
      </c>
      <c r="N504" s="132">
        <f t="shared" si="67"/>
        <v>1</v>
      </c>
      <c r="O504" s="551" t="s">
        <v>6563</v>
      </c>
      <c r="P504" s="152" t="s">
        <v>675</v>
      </c>
      <c r="Q504" s="338">
        <v>5</v>
      </c>
      <c r="R504" s="149">
        <f t="shared" si="68"/>
        <v>5</v>
      </c>
      <c r="S504" s="159"/>
      <c r="T504" s="494"/>
      <c r="U504" s="451"/>
      <c r="V504" s="451"/>
      <c r="W504" s="209"/>
      <c r="X504" s="209"/>
      <c r="Y504" s="211"/>
      <c r="Z504" s="209"/>
      <c r="AA504" s="209"/>
      <c r="AB504" s="160"/>
      <c r="AC504" s="155"/>
      <c r="AD504" s="119"/>
      <c r="AE504" s="78"/>
      <c r="AF504" s="123">
        <f t="shared" si="61"/>
        <v>5767</v>
      </c>
    </row>
    <row r="505" spans="1:32" ht="230.25" hidden="1" outlineLevel="3" thickBot="1" x14ac:dyDescent="0.25">
      <c r="A505" s="251" t="s">
        <v>895</v>
      </c>
      <c r="B505" s="668"/>
      <c r="C505" s="598"/>
      <c r="D505" s="604"/>
      <c r="E505" s="206" t="s">
        <v>1334</v>
      </c>
      <c r="F505" s="206" t="s">
        <v>1350</v>
      </c>
      <c r="G505" s="205" t="s">
        <v>1247</v>
      </c>
      <c r="H505" s="525" t="s">
        <v>1803</v>
      </c>
      <c r="I505" s="145" t="s">
        <v>1178</v>
      </c>
      <c r="J505" s="130">
        <v>3</v>
      </c>
      <c r="K505" s="134" t="s">
        <v>453</v>
      </c>
      <c r="L505" s="125" t="s">
        <v>754</v>
      </c>
      <c r="M505" s="194">
        <v>1</v>
      </c>
      <c r="N505" s="132">
        <f t="shared" si="67"/>
        <v>3</v>
      </c>
      <c r="O505" s="551" t="s">
        <v>6563</v>
      </c>
      <c r="P505" s="323" t="s">
        <v>6549</v>
      </c>
      <c r="Q505" s="338">
        <v>3</v>
      </c>
      <c r="R505" s="149">
        <f t="shared" si="68"/>
        <v>9</v>
      </c>
      <c r="S505" s="159"/>
      <c r="T505" s="494"/>
      <c r="U505" s="451"/>
      <c r="V505" s="451"/>
      <c r="W505" s="209"/>
      <c r="X505" s="209"/>
      <c r="Y505" s="211"/>
      <c r="Z505" s="209"/>
      <c r="AA505" s="209"/>
      <c r="AB505" s="160"/>
      <c r="AC505" s="155"/>
      <c r="AD505" s="119"/>
      <c r="AE505" s="78"/>
      <c r="AF505" s="123">
        <f t="shared" si="61"/>
        <v>5768</v>
      </c>
    </row>
    <row r="506" spans="1:32" ht="230.25" hidden="1" outlineLevel="3" thickBot="1" x14ac:dyDescent="0.25">
      <c r="A506" s="144" t="s">
        <v>896</v>
      </c>
      <c r="B506" s="683" t="s">
        <v>2831</v>
      </c>
      <c r="C506" s="623" t="s">
        <v>2120</v>
      </c>
      <c r="D506" s="603" t="s">
        <v>709</v>
      </c>
      <c r="E506" s="206" t="s">
        <v>456</v>
      </c>
      <c r="F506" s="206" t="s">
        <v>710</v>
      </c>
      <c r="G506" s="205" t="s">
        <v>729</v>
      </c>
      <c r="H506" s="526" t="s">
        <v>1227</v>
      </c>
      <c r="I506" s="145" t="s">
        <v>1178</v>
      </c>
      <c r="J506" s="130">
        <v>1</v>
      </c>
      <c r="K506" s="203" t="s">
        <v>192</v>
      </c>
      <c r="L506" s="145" t="s">
        <v>203</v>
      </c>
      <c r="M506" s="148">
        <v>2</v>
      </c>
      <c r="N506" s="132">
        <f t="shared" ref="N506:N594" si="69">J506*M506</f>
        <v>2</v>
      </c>
      <c r="O506" s="551" t="s">
        <v>6563</v>
      </c>
      <c r="P506" s="152" t="s">
        <v>675</v>
      </c>
      <c r="Q506" s="338">
        <v>5</v>
      </c>
      <c r="R506" s="149">
        <f t="shared" si="68"/>
        <v>10</v>
      </c>
      <c r="S506" s="159"/>
      <c r="T506" s="494"/>
      <c r="U506" s="451"/>
      <c r="V506" s="451"/>
      <c r="W506" s="209"/>
      <c r="X506" s="209"/>
      <c r="Y506" s="211"/>
      <c r="Z506" s="209"/>
      <c r="AA506" s="209"/>
      <c r="AB506" s="160"/>
      <c r="AC506" s="155"/>
      <c r="AD506" s="119"/>
      <c r="AE506" s="78"/>
      <c r="AF506" s="123">
        <f t="shared" si="61"/>
        <v>5769</v>
      </c>
    </row>
    <row r="507" spans="1:32" ht="230.25" hidden="1" outlineLevel="3" thickBot="1" x14ac:dyDescent="0.25">
      <c r="A507" s="144" t="s">
        <v>897</v>
      </c>
      <c r="B507" s="668"/>
      <c r="C507" s="599"/>
      <c r="D507" s="605"/>
      <c r="E507" s="206" t="s">
        <v>457</v>
      </c>
      <c r="F507" s="206" t="s">
        <v>711</v>
      </c>
      <c r="G507" s="555" t="s">
        <v>4218</v>
      </c>
      <c r="H507" s="525" t="s">
        <v>1803</v>
      </c>
      <c r="I507" s="145" t="s">
        <v>3018</v>
      </c>
      <c r="J507" s="146">
        <v>3</v>
      </c>
      <c r="K507" s="292" t="s">
        <v>214</v>
      </c>
      <c r="L507" s="125" t="s">
        <v>203</v>
      </c>
      <c r="M507" s="148">
        <v>1</v>
      </c>
      <c r="N507" s="132">
        <f>J507*M507</f>
        <v>3</v>
      </c>
      <c r="O507" s="556" t="s">
        <v>6563</v>
      </c>
      <c r="P507" s="323" t="s">
        <v>6348</v>
      </c>
      <c r="Q507" s="338">
        <v>3</v>
      </c>
      <c r="R507" s="149">
        <f t="shared" si="68"/>
        <v>9</v>
      </c>
      <c r="S507" s="159"/>
      <c r="T507" s="494"/>
      <c r="U507" s="451"/>
      <c r="V507" s="451"/>
      <c r="W507" s="209"/>
      <c r="X507" s="209"/>
      <c r="Y507" s="211"/>
      <c r="Z507" s="209"/>
      <c r="AA507" s="209"/>
      <c r="AB507" s="160"/>
      <c r="AC507" s="155"/>
      <c r="AD507" s="119"/>
      <c r="AE507" s="78"/>
      <c r="AF507" s="123">
        <f t="shared" si="61"/>
        <v>5770</v>
      </c>
    </row>
    <row r="508" spans="1:32" ht="230.25" hidden="1" outlineLevel="3" thickBot="1" x14ac:dyDescent="0.25">
      <c r="A508" s="251" t="s">
        <v>898</v>
      </c>
      <c r="B508" s="683" t="s">
        <v>2832</v>
      </c>
      <c r="C508" s="623" t="s">
        <v>2121</v>
      </c>
      <c r="D508" s="603" t="s">
        <v>1268</v>
      </c>
      <c r="E508" s="206" t="s">
        <v>1351</v>
      </c>
      <c r="F508" s="206" t="s">
        <v>1263</v>
      </c>
      <c r="G508" s="205" t="s">
        <v>729</v>
      </c>
      <c r="H508" s="526" t="s">
        <v>1804</v>
      </c>
      <c r="I508" s="145" t="s">
        <v>1178</v>
      </c>
      <c r="J508" s="130">
        <v>3</v>
      </c>
      <c r="K508" s="134" t="s">
        <v>1265</v>
      </c>
      <c r="L508" s="125" t="s">
        <v>743</v>
      </c>
      <c r="M508" s="148">
        <v>1</v>
      </c>
      <c r="N508" s="132">
        <f t="shared" si="69"/>
        <v>3</v>
      </c>
      <c r="O508" s="551" t="s">
        <v>6563</v>
      </c>
      <c r="P508" s="158" t="s">
        <v>103</v>
      </c>
      <c r="Q508" s="338">
        <v>3</v>
      </c>
      <c r="R508" s="149">
        <f t="shared" si="68"/>
        <v>9</v>
      </c>
      <c r="S508" s="159"/>
      <c r="T508" s="494"/>
      <c r="U508" s="451"/>
      <c r="V508" s="451"/>
      <c r="W508" s="209"/>
      <c r="X508" s="209"/>
      <c r="Y508" s="211"/>
      <c r="Z508" s="209"/>
      <c r="AA508" s="209"/>
      <c r="AB508" s="160"/>
      <c r="AC508" s="155"/>
      <c r="AD508" s="119"/>
      <c r="AE508" s="78"/>
      <c r="AF508" s="123">
        <f t="shared" si="61"/>
        <v>5771</v>
      </c>
    </row>
    <row r="509" spans="1:32" ht="230.25" hidden="1" outlineLevel="3" thickBot="1" x14ac:dyDescent="0.25">
      <c r="A509" s="144" t="s">
        <v>899</v>
      </c>
      <c r="B509" s="668"/>
      <c r="C509" s="599"/>
      <c r="D509" s="605"/>
      <c r="E509" s="206" t="s">
        <v>6496</v>
      </c>
      <c r="F509" s="514" t="s">
        <v>6497</v>
      </c>
      <c r="G509" s="205" t="s">
        <v>1247</v>
      </c>
      <c r="H509" s="217" t="s">
        <v>1228</v>
      </c>
      <c r="I509" s="145" t="s">
        <v>1178</v>
      </c>
      <c r="J509" s="130">
        <v>2</v>
      </c>
      <c r="K509" s="134" t="s">
        <v>455</v>
      </c>
      <c r="L509" s="125" t="s">
        <v>754</v>
      </c>
      <c r="M509" s="131">
        <v>2</v>
      </c>
      <c r="N509" s="132">
        <f t="shared" ref="N509" si="70">J509*M509</f>
        <v>4</v>
      </c>
      <c r="O509" s="551" t="s">
        <v>6563</v>
      </c>
      <c r="P509" s="323" t="s">
        <v>6549</v>
      </c>
      <c r="Q509" s="338">
        <v>3</v>
      </c>
      <c r="R509" s="149">
        <f t="shared" si="68"/>
        <v>12</v>
      </c>
      <c r="S509" s="159"/>
      <c r="T509" s="494"/>
      <c r="U509" s="451"/>
      <c r="V509" s="451"/>
      <c r="W509" s="209"/>
      <c r="X509" s="209"/>
      <c r="Y509" s="211"/>
      <c r="Z509" s="209"/>
      <c r="AA509" s="209"/>
      <c r="AB509" s="160"/>
      <c r="AC509" s="155"/>
      <c r="AD509" s="119"/>
      <c r="AE509" s="78"/>
      <c r="AF509" s="123">
        <f t="shared" si="61"/>
        <v>5772</v>
      </c>
    </row>
    <row r="510" spans="1:32" ht="230.25" hidden="1" outlineLevel="3" thickBot="1" x14ac:dyDescent="0.25">
      <c r="A510" s="144" t="s">
        <v>900</v>
      </c>
      <c r="B510" s="683" t="s">
        <v>2833</v>
      </c>
      <c r="C510" s="598" t="s">
        <v>2122</v>
      </c>
      <c r="D510" s="604" t="s">
        <v>1352</v>
      </c>
      <c r="E510" s="206" t="s">
        <v>1333</v>
      </c>
      <c r="F510" s="206" t="s">
        <v>1263</v>
      </c>
      <c r="G510" s="205" t="s">
        <v>729</v>
      </c>
      <c r="H510" s="526" t="s">
        <v>1227</v>
      </c>
      <c r="I510" s="145" t="s">
        <v>1178</v>
      </c>
      <c r="J510" s="130">
        <v>1</v>
      </c>
      <c r="K510" s="203" t="s">
        <v>192</v>
      </c>
      <c r="L510" s="145" t="s">
        <v>203</v>
      </c>
      <c r="M510" s="148">
        <v>1</v>
      </c>
      <c r="N510" s="132">
        <f t="shared" si="69"/>
        <v>1</v>
      </c>
      <c r="O510" s="551" t="s">
        <v>6563</v>
      </c>
      <c r="P510" s="152" t="s">
        <v>675</v>
      </c>
      <c r="Q510" s="338">
        <v>5</v>
      </c>
      <c r="R510" s="149">
        <f t="shared" si="68"/>
        <v>5</v>
      </c>
      <c r="S510" s="159"/>
      <c r="T510" s="494"/>
      <c r="U510" s="451"/>
      <c r="V510" s="451"/>
      <c r="W510" s="209"/>
      <c r="X510" s="209"/>
      <c r="Y510" s="211"/>
      <c r="Z510" s="209"/>
      <c r="AA510" s="209"/>
      <c r="AB510" s="160"/>
      <c r="AC510" s="155"/>
      <c r="AD510" s="119"/>
      <c r="AE510" s="78"/>
      <c r="AF510" s="123">
        <f t="shared" si="61"/>
        <v>5773</v>
      </c>
    </row>
    <row r="511" spans="1:32" ht="230.25" hidden="1" outlineLevel="3" thickBot="1" x14ac:dyDescent="0.25">
      <c r="A511" s="144" t="s">
        <v>901</v>
      </c>
      <c r="B511" s="668"/>
      <c r="C511" s="599"/>
      <c r="D511" s="605"/>
      <c r="E511" s="206" t="s">
        <v>1334</v>
      </c>
      <c r="F511" s="206" t="s">
        <v>769</v>
      </c>
      <c r="G511" s="205" t="s">
        <v>1247</v>
      </c>
      <c r="H511" s="217" t="s">
        <v>1228</v>
      </c>
      <c r="I511" s="145" t="s">
        <v>1178</v>
      </c>
      <c r="J511" s="130">
        <v>3</v>
      </c>
      <c r="K511" s="134" t="s">
        <v>453</v>
      </c>
      <c r="L511" s="125" t="s">
        <v>754</v>
      </c>
      <c r="M511" s="131">
        <v>1</v>
      </c>
      <c r="N511" s="132">
        <f t="shared" si="69"/>
        <v>3</v>
      </c>
      <c r="O511" s="551" t="s">
        <v>6563</v>
      </c>
      <c r="P511" s="323" t="s">
        <v>6549</v>
      </c>
      <c r="Q511" s="338">
        <v>3</v>
      </c>
      <c r="R511" s="149">
        <f t="shared" si="68"/>
        <v>9</v>
      </c>
      <c r="S511" s="159"/>
      <c r="T511" s="494"/>
      <c r="U511" s="451"/>
      <c r="V511" s="451"/>
      <c r="W511" s="209"/>
      <c r="X511" s="209"/>
      <c r="Y511" s="211"/>
      <c r="Z511" s="209"/>
      <c r="AA511" s="209"/>
      <c r="AB511" s="160"/>
      <c r="AC511" s="155"/>
      <c r="AD511" s="119"/>
      <c r="AE511" s="78"/>
      <c r="AF511" s="123">
        <f t="shared" si="61"/>
        <v>5774</v>
      </c>
    </row>
    <row r="512" spans="1:32" ht="21" outlineLevel="2" collapsed="1" thickBot="1" x14ac:dyDescent="0.25">
      <c r="A512" s="144"/>
      <c r="B512" s="117" t="s">
        <v>303</v>
      </c>
      <c r="C512" s="270"/>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c r="AA512" s="117"/>
      <c r="AB512" s="117"/>
      <c r="AC512" s="117"/>
      <c r="AD512" s="118"/>
      <c r="AE512" s="78"/>
      <c r="AF512" s="123">
        <f t="shared" si="61"/>
        <v>0</v>
      </c>
    </row>
    <row r="513" spans="1:32" ht="230.25" hidden="1" outlineLevel="3" thickBot="1" x14ac:dyDescent="0.25">
      <c r="A513" s="251" t="s">
        <v>4770</v>
      </c>
      <c r="B513" s="596" t="s">
        <v>4315</v>
      </c>
      <c r="C513" s="656" t="s">
        <v>2869</v>
      </c>
      <c r="D513" s="657" t="s">
        <v>2729</v>
      </c>
      <c r="E513" s="209" t="s">
        <v>208</v>
      </c>
      <c r="F513" s="209" t="s">
        <v>2410</v>
      </c>
      <c r="G513" s="143" t="s">
        <v>1254</v>
      </c>
      <c r="H513" s="526" t="s">
        <v>1227</v>
      </c>
      <c r="I513" s="215" t="s">
        <v>768</v>
      </c>
      <c r="J513" s="255">
        <v>1</v>
      </c>
      <c r="K513" s="259" t="s">
        <v>192</v>
      </c>
      <c r="L513" s="215" t="s">
        <v>203</v>
      </c>
      <c r="M513" s="166">
        <v>1</v>
      </c>
      <c r="N513" s="147">
        <f>J513*M513</f>
        <v>1</v>
      </c>
      <c r="O513" s="551" t="s">
        <v>6563</v>
      </c>
      <c r="P513" s="152" t="s">
        <v>675</v>
      </c>
      <c r="Q513" s="338">
        <v>5</v>
      </c>
      <c r="R513" s="149">
        <f>J513*M513*Q513</f>
        <v>5</v>
      </c>
      <c r="S513" s="159"/>
      <c r="T513" s="494"/>
      <c r="U513" s="451"/>
      <c r="V513" s="451"/>
      <c r="W513" s="209"/>
      <c r="X513" s="209"/>
      <c r="Y513" s="211"/>
      <c r="Z513" s="209"/>
      <c r="AA513" s="209"/>
      <c r="AB513" s="160"/>
      <c r="AC513" s="155"/>
      <c r="AD513" s="119"/>
      <c r="AE513" s="78"/>
      <c r="AF513" s="123">
        <f t="shared" si="61"/>
        <v>12723</v>
      </c>
    </row>
    <row r="514" spans="1:32" ht="230.25" hidden="1" outlineLevel="3" thickBot="1" x14ac:dyDescent="0.25">
      <c r="A514" s="251" t="s">
        <v>4771</v>
      </c>
      <c r="B514" s="628"/>
      <c r="C514" s="601"/>
      <c r="D514" s="638"/>
      <c r="E514" s="209" t="s">
        <v>255</v>
      </c>
      <c r="F514" s="209" t="s">
        <v>2868</v>
      </c>
      <c r="G514" s="143" t="s">
        <v>4218</v>
      </c>
      <c r="H514" s="526" t="s">
        <v>1803</v>
      </c>
      <c r="I514" s="215" t="s">
        <v>3018</v>
      </c>
      <c r="J514" s="257">
        <v>3</v>
      </c>
      <c r="K514" s="178" t="s">
        <v>453</v>
      </c>
      <c r="L514" s="256" t="s">
        <v>449</v>
      </c>
      <c r="M514" s="253">
        <v>2</v>
      </c>
      <c r="N514" s="147">
        <f>J514*M514</f>
        <v>6</v>
      </c>
      <c r="O514" s="551" t="s">
        <v>6563</v>
      </c>
      <c r="P514" s="152" t="s">
        <v>6348</v>
      </c>
      <c r="Q514" s="338">
        <v>3</v>
      </c>
      <c r="R514" s="149">
        <f>Q514*N514</f>
        <v>18</v>
      </c>
      <c r="S514" s="159"/>
      <c r="T514" s="494"/>
      <c r="U514" s="451"/>
      <c r="V514" s="451"/>
      <c r="W514" s="209"/>
      <c r="X514" s="209"/>
      <c r="Y514" s="211"/>
      <c r="Z514" s="209"/>
      <c r="AA514" s="209"/>
      <c r="AB514" s="160"/>
      <c r="AC514" s="155"/>
      <c r="AD514" s="119"/>
      <c r="AE514" s="78"/>
      <c r="AF514" s="123">
        <f t="shared" si="61"/>
        <v>12724</v>
      </c>
    </row>
    <row r="515" spans="1:32" ht="230.25" hidden="1" outlineLevel="3" thickBot="1" x14ac:dyDescent="0.25">
      <c r="A515" s="144" t="s">
        <v>539</v>
      </c>
      <c r="B515" s="405" t="s">
        <v>2834</v>
      </c>
      <c r="C515" s="293" t="s">
        <v>1991</v>
      </c>
      <c r="D515" s="505" t="s">
        <v>304</v>
      </c>
      <c r="E515" s="206" t="s">
        <v>771</v>
      </c>
      <c r="F515" s="206" t="s">
        <v>1939</v>
      </c>
      <c r="G515" s="205" t="s">
        <v>1557</v>
      </c>
      <c r="H515" s="526" t="s">
        <v>1804</v>
      </c>
      <c r="I515" s="145" t="s">
        <v>768</v>
      </c>
      <c r="J515" s="130">
        <v>2</v>
      </c>
      <c r="K515" s="134" t="s">
        <v>446</v>
      </c>
      <c r="L515" s="125" t="s">
        <v>743</v>
      </c>
      <c r="M515" s="148">
        <v>2</v>
      </c>
      <c r="N515" s="132">
        <f t="shared" si="69"/>
        <v>4</v>
      </c>
      <c r="O515" s="551" t="s">
        <v>6563</v>
      </c>
      <c r="P515" s="323" t="s">
        <v>6439</v>
      </c>
      <c r="Q515" s="338">
        <v>3</v>
      </c>
      <c r="R515" s="149">
        <f t="shared" si="68"/>
        <v>12</v>
      </c>
      <c r="S515" s="159"/>
      <c r="T515" s="494"/>
      <c r="U515" s="451"/>
      <c r="V515" s="451"/>
      <c r="W515" s="209"/>
      <c r="X515" s="209"/>
      <c r="Y515" s="211"/>
      <c r="Z515" s="209"/>
      <c r="AA515" s="209"/>
      <c r="AB515" s="160"/>
      <c r="AC515" s="155"/>
      <c r="AD515" s="119"/>
      <c r="AE515" s="78"/>
      <c r="AF515" s="123">
        <f t="shared" si="61"/>
        <v>-1760</v>
      </c>
    </row>
    <row r="516" spans="1:32" ht="230.25" hidden="1" outlineLevel="3" thickBot="1" x14ac:dyDescent="0.25">
      <c r="A516" s="251" t="s">
        <v>5968</v>
      </c>
      <c r="B516" s="596" t="s">
        <v>5854</v>
      </c>
      <c r="C516" s="600" t="s">
        <v>5855</v>
      </c>
      <c r="D516" s="624" t="s">
        <v>5853</v>
      </c>
      <c r="E516" s="209" t="s">
        <v>208</v>
      </c>
      <c r="F516" s="209" t="s">
        <v>2410</v>
      </c>
      <c r="G516" s="143" t="s">
        <v>1254</v>
      </c>
      <c r="H516" s="526" t="s">
        <v>1227</v>
      </c>
      <c r="I516" s="215" t="s">
        <v>768</v>
      </c>
      <c r="J516" s="255">
        <v>1</v>
      </c>
      <c r="K516" s="259" t="s">
        <v>192</v>
      </c>
      <c r="L516" s="215" t="s">
        <v>203</v>
      </c>
      <c r="M516" s="166">
        <v>1</v>
      </c>
      <c r="N516" s="147">
        <f>J516*M516</f>
        <v>1</v>
      </c>
      <c r="O516" s="551" t="s">
        <v>6563</v>
      </c>
      <c r="P516" s="152" t="s">
        <v>675</v>
      </c>
      <c r="Q516" s="338">
        <v>5</v>
      </c>
      <c r="R516" s="149">
        <f>J516*M516*Q516</f>
        <v>5</v>
      </c>
      <c r="S516" s="159"/>
      <c r="T516" s="494"/>
      <c r="U516" s="451"/>
      <c r="V516" s="451"/>
      <c r="W516" s="209"/>
      <c r="X516" s="209"/>
      <c r="Y516" s="211"/>
      <c r="Z516" s="209"/>
      <c r="AA516" s="209"/>
      <c r="AB516" s="160"/>
      <c r="AC516" s="155"/>
      <c r="AD516" s="119"/>
      <c r="AE516" s="78"/>
      <c r="AF516" s="123">
        <f t="shared" si="61"/>
        <v>14651</v>
      </c>
    </row>
    <row r="517" spans="1:32" ht="230.25" hidden="1" outlineLevel="3" thickBot="1" x14ac:dyDescent="0.25">
      <c r="A517" s="251" t="s">
        <v>5969</v>
      </c>
      <c r="B517" s="597"/>
      <c r="C517" s="602"/>
      <c r="D517" s="625"/>
      <c r="E517" s="209" t="s">
        <v>255</v>
      </c>
      <c r="F517" s="209" t="s">
        <v>5856</v>
      </c>
      <c r="G517" s="143" t="s">
        <v>1254</v>
      </c>
      <c r="H517" s="526" t="s">
        <v>1227</v>
      </c>
      <c r="I517" s="215" t="s">
        <v>768</v>
      </c>
      <c r="J517" s="255">
        <v>1</v>
      </c>
      <c r="K517" s="259" t="s">
        <v>192</v>
      </c>
      <c r="L517" s="215" t="s">
        <v>203</v>
      </c>
      <c r="M517" s="166">
        <v>1</v>
      </c>
      <c r="N517" s="147">
        <f>J517*M517</f>
        <v>1</v>
      </c>
      <c r="O517" s="551" t="s">
        <v>6563</v>
      </c>
      <c r="P517" s="323" t="s">
        <v>6440</v>
      </c>
      <c r="Q517" s="338">
        <v>3</v>
      </c>
      <c r="R517" s="149">
        <f>J517*M517*Q517</f>
        <v>3</v>
      </c>
      <c r="S517" s="159"/>
      <c r="T517" s="494"/>
      <c r="U517" s="451"/>
      <c r="V517" s="451"/>
      <c r="W517" s="209"/>
      <c r="X517" s="209"/>
      <c r="Y517" s="211"/>
      <c r="Z517" s="209"/>
      <c r="AA517" s="209"/>
      <c r="AB517" s="160"/>
      <c r="AC517" s="155"/>
      <c r="AD517" s="119"/>
      <c r="AE517" s="78"/>
      <c r="AF517" s="123">
        <f t="shared" si="61"/>
        <v>14652</v>
      </c>
    </row>
    <row r="518" spans="1:32" ht="230.25" hidden="1" outlineLevel="3" thickBot="1" x14ac:dyDescent="0.25">
      <c r="A518" s="144" t="s">
        <v>540</v>
      </c>
      <c r="B518" s="406" t="s">
        <v>5942</v>
      </c>
      <c r="C518" s="298" t="s">
        <v>1992</v>
      </c>
      <c r="D518" s="506" t="s">
        <v>6438</v>
      </c>
      <c r="E518" s="206" t="s">
        <v>1223</v>
      </c>
      <c r="F518" s="206" t="s">
        <v>1940</v>
      </c>
      <c r="G518" s="205" t="s">
        <v>729</v>
      </c>
      <c r="H518" s="526" t="s">
        <v>1804</v>
      </c>
      <c r="I518" s="145" t="s">
        <v>768</v>
      </c>
      <c r="J518" s="130">
        <v>2</v>
      </c>
      <c r="K518" s="134" t="s">
        <v>446</v>
      </c>
      <c r="L518" s="125" t="s">
        <v>743</v>
      </c>
      <c r="M518" s="148">
        <v>2</v>
      </c>
      <c r="N518" s="132">
        <f t="shared" si="69"/>
        <v>4</v>
      </c>
      <c r="O518" s="551" t="s">
        <v>6563</v>
      </c>
      <c r="P518" s="323" t="s">
        <v>6439</v>
      </c>
      <c r="Q518" s="338">
        <v>3</v>
      </c>
      <c r="R518" s="149">
        <f t="shared" si="68"/>
        <v>12</v>
      </c>
      <c r="S518" s="159"/>
      <c r="T518" s="494"/>
      <c r="U518" s="451"/>
      <c r="V518" s="451"/>
      <c r="W518" s="209"/>
      <c r="X518" s="209"/>
      <c r="Y518" s="211"/>
      <c r="Z518" s="209"/>
      <c r="AA518" s="209"/>
      <c r="AB518" s="160"/>
      <c r="AC518" s="155"/>
      <c r="AD518" s="119"/>
      <c r="AE518" s="78"/>
      <c r="AF518" s="123">
        <f t="shared" si="61"/>
        <v>-1761</v>
      </c>
    </row>
    <row r="519" spans="1:32" ht="230.25" hidden="1" outlineLevel="3" thickBot="1" x14ac:dyDescent="0.25">
      <c r="A519" s="251" t="s">
        <v>4772</v>
      </c>
      <c r="B519" s="596" t="s">
        <v>5943</v>
      </c>
      <c r="C519" s="600" t="s">
        <v>5850</v>
      </c>
      <c r="D519" s="624" t="s">
        <v>2763</v>
      </c>
      <c r="E519" s="206" t="s">
        <v>445</v>
      </c>
      <c r="F519" s="209" t="s">
        <v>4316</v>
      </c>
      <c r="G519" s="143" t="s">
        <v>1254</v>
      </c>
      <c r="H519" s="526" t="s">
        <v>1227</v>
      </c>
      <c r="I519" s="215" t="s">
        <v>768</v>
      </c>
      <c r="J519" s="255">
        <v>1</v>
      </c>
      <c r="K519" s="178" t="s">
        <v>453</v>
      </c>
      <c r="L519" s="256" t="s">
        <v>449</v>
      </c>
      <c r="M519" s="166">
        <v>1</v>
      </c>
      <c r="N519" s="147">
        <f t="shared" ref="N519" si="71">J519*M519</f>
        <v>1</v>
      </c>
      <c r="O519" s="551" t="s">
        <v>6563</v>
      </c>
      <c r="P519" s="323" t="s">
        <v>6439</v>
      </c>
      <c r="Q519" s="338">
        <v>3</v>
      </c>
      <c r="R519" s="149">
        <f t="shared" si="68"/>
        <v>3</v>
      </c>
      <c r="S519" s="159"/>
      <c r="T519" s="494"/>
      <c r="U519" s="451"/>
      <c r="V519" s="451"/>
      <c r="W519" s="209"/>
      <c r="X519" s="209"/>
      <c r="Y519" s="211"/>
      <c r="Z519" s="209"/>
      <c r="AA519" s="209"/>
      <c r="AB519" s="160"/>
      <c r="AC519" s="155"/>
      <c r="AD519" s="119"/>
      <c r="AE519" s="78"/>
      <c r="AF519" s="123">
        <f t="shared" si="61"/>
        <v>12725</v>
      </c>
    </row>
    <row r="520" spans="1:32" ht="230.25" hidden="1" outlineLevel="3" thickBot="1" x14ac:dyDescent="0.25">
      <c r="A520" s="251" t="s">
        <v>4773</v>
      </c>
      <c r="B520" s="597"/>
      <c r="C520" s="602"/>
      <c r="D520" s="625"/>
      <c r="E520" s="206" t="s">
        <v>447</v>
      </c>
      <c r="F520" s="209" t="s">
        <v>2410</v>
      </c>
      <c r="G520" s="143" t="s">
        <v>1254</v>
      </c>
      <c r="H520" s="526" t="s">
        <v>1227</v>
      </c>
      <c r="I520" s="215" t="s">
        <v>768</v>
      </c>
      <c r="J520" s="255">
        <v>1</v>
      </c>
      <c r="K520" s="259" t="s">
        <v>192</v>
      </c>
      <c r="L520" s="215" t="s">
        <v>203</v>
      </c>
      <c r="M520" s="166">
        <v>1</v>
      </c>
      <c r="N520" s="147">
        <f>J520*M520</f>
        <v>1</v>
      </c>
      <c r="O520" s="551" t="s">
        <v>6563</v>
      </c>
      <c r="P520" s="152" t="s">
        <v>675</v>
      </c>
      <c r="Q520" s="338">
        <v>5</v>
      </c>
      <c r="R520" s="149">
        <f t="shared" si="68"/>
        <v>5</v>
      </c>
      <c r="S520" s="159"/>
      <c r="T520" s="494"/>
      <c r="U520" s="451"/>
      <c r="V520" s="451"/>
      <c r="W520" s="209"/>
      <c r="X520" s="209"/>
      <c r="Y520" s="211"/>
      <c r="Z520" s="209"/>
      <c r="AA520" s="209"/>
      <c r="AB520" s="160"/>
      <c r="AC520" s="155"/>
      <c r="AD520" s="119"/>
      <c r="AE520" s="78"/>
      <c r="AF520" s="123">
        <f t="shared" si="61"/>
        <v>12726</v>
      </c>
    </row>
    <row r="521" spans="1:32" ht="230.25" hidden="1" outlineLevel="3" thickBot="1" x14ac:dyDescent="0.25">
      <c r="A521" s="144" t="s">
        <v>541</v>
      </c>
      <c r="B521" s="683" t="s">
        <v>5921</v>
      </c>
      <c r="C521" s="623" t="s">
        <v>2123</v>
      </c>
      <c r="D521" s="603" t="s">
        <v>305</v>
      </c>
      <c r="E521" s="206" t="s">
        <v>770</v>
      </c>
      <c r="F521" s="206" t="s">
        <v>1940</v>
      </c>
      <c r="G521" s="205" t="s">
        <v>729</v>
      </c>
      <c r="H521" s="526" t="s">
        <v>1804</v>
      </c>
      <c r="I521" s="145" t="s">
        <v>768</v>
      </c>
      <c r="J521" s="130">
        <v>2</v>
      </c>
      <c r="K521" s="134" t="s">
        <v>444</v>
      </c>
      <c r="L521" s="125" t="s">
        <v>743</v>
      </c>
      <c r="M521" s="148">
        <v>2</v>
      </c>
      <c r="N521" s="132">
        <f t="shared" si="69"/>
        <v>4</v>
      </c>
      <c r="O521" s="551" t="s">
        <v>6563</v>
      </c>
      <c r="P521" s="323" t="s">
        <v>6441</v>
      </c>
      <c r="Q521" s="338">
        <v>3</v>
      </c>
      <c r="R521" s="149">
        <f t="shared" si="68"/>
        <v>12</v>
      </c>
      <c r="S521" s="159"/>
      <c r="T521" s="494"/>
      <c r="U521" s="451"/>
      <c r="V521" s="451"/>
      <c r="W521" s="209"/>
      <c r="X521" s="209"/>
      <c r="Y521" s="211"/>
      <c r="Z521" s="209"/>
      <c r="AA521" s="209"/>
      <c r="AB521" s="160"/>
      <c r="AC521" s="155"/>
      <c r="AD521" s="119"/>
      <c r="AE521" s="78"/>
      <c r="AF521" s="123">
        <f t="shared" si="61"/>
        <v>-1762</v>
      </c>
    </row>
    <row r="522" spans="1:32" ht="230.25" hidden="1" outlineLevel="3" thickBot="1" x14ac:dyDescent="0.25">
      <c r="A522" s="144" t="s">
        <v>902</v>
      </c>
      <c r="B522" s="668"/>
      <c r="C522" s="599"/>
      <c r="D522" s="605"/>
      <c r="E522" s="206" t="s">
        <v>1223</v>
      </c>
      <c r="F522" s="206" t="s">
        <v>1940</v>
      </c>
      <c r="G522" s="205" t="s">
        <v>729</v>
      </c>
      <c r="H522" s="526" t="s">
        <v>1804</v>
      </c>
      <c r="I522" s="145" t="s">
        <v>768</v>
      </c>
      <c r="J522" s="130">
        <v>2</v>
      </c>
      <c r="K522" s="134" t="s">
        <v>444</v>
      </c>
      <c r="L522" s="125" t="s">
        <v>743</v>
      </c>
      <c r="M522" s="148">
        <v>2</v>
      </c>
      <c r="N522" s="132">
        <f t="shared" si="69"/>
        <v>4</v>
      </c>
      <c r="O522" s="551" t="s">
        <v>6563</v>
      </c>
      <c r="P522" s="323" t="s">
        <v>6441</v>
      </c>
      <c r="Q522" s="338">
        <v>3</v>
      </c>
      <c r="R522" s="149">
        <f t="shared" si="68"/>
        <v>12</v>
      </c>
      <c r="S522" s="159"/>
      <c r="T522" s="494"/>
      <c r="U522" s="451"/>
      <c r="V522" s="451"/>
      <c r="W522" s="209"/>
      <c r="X522" s="209"/>
      <c r="Y522" s="211"/>
      <c r="Z522" s="209"/>
      <c r="AA522" s="209"/>
      <c r="AB522" s="160"/>
      <c r="AC522" s="155"/>
      <c r="AD522" s="119"/>
      <c r="AE522" s="78"/>
      <c r="AF522" s="123">
        <f t="shared" si="61"/>
        <v>5775</v>
      </c>
    </row>
    <row r="523" spans="1:32" ht="230.25" hidden="1" outlineLevel="3" thickBot="1" x14ac:dyDescent="0.25">
      <c r="A523" s="144" t="s">
        <v>542</v>
      </c>
      <c r="B523" s="683" t="s">
        <v>6460</v>
      </c>
      <c r="C523" s="598" t="s">
        <v>2124</v>
      </c>
      <c r="D523" s="604" t="s">
        <v>773</v>
      </c>
      <c r="E523" s="206" t="s">
        <v>445</v>
      </c>
      <c r="F523" s="206" t="s">
        <v>1940</v>
      </c>
      <c r="G523" s="205" t="s">
        <v>729</v>
      </c>
      <c r="H523" s="526" t="s">
        <v>1804</v>
      </c>
      <c r="I523" s="145" t="s">
        <v>768</v>
      </c>
      <c r="J523" s="130">
        <v>2</v>
      </c>
      <c r="K523" s="134" t="s">
        <v>446</v>
      </c>
      <c r="L523" s="125" t="s">
        <v>743</v>
      </c>
      <c r="M523" s="148">
        <v>1</v>
      </c>
      <c r="N523" s="132">
        <f t="shared" si="69"/>
        <v>2</v>
      </c>
      <c r="O523" s="551" t="s">
        <v>6563</v>
      </c>
      <c r="P523" s="323" t="s">
        <v>6441</v>
      </c>
      <c r="Q523" s="338">
        <v>3</v>
      </c>
      <c r="R523" s="149">
        <f t="shared" si="68"/>
        <v>6</v>
      </c>
      <c r="S523" s="159"/>
      <c r="T523" s="494"/>
      <c r="U523" s="451"/>
      <c r="V523" s="451"/>
      <c r="W523" s="209"/>
      <c r="X523" s="209"/>
      <c r="Y523" s="211"/>
      <c r="Z523" s="209"/>
      <c r="AA523" s="209"/>
      <c r="AB523" s="160"/>
      <c r="AC523" s="155"/>
      <c r="AD523" s="119"/>
      <c r="AE523" s="78"/>
      <c r="AF523" s="123">
        <f t="shared" ref="AF523:AF586" si="72">VALUE(RIGHT((IF(A523="",0,A523)),5))</f>
        <v>-1763</v>
      </c>
    </row>
    <row r="524" spans="1:32" ht="230.25" hidden="1" outlineLevel="3" thickBot="1" x14ac:dyDescent="0.25">
      <c r="A524" s="144" t="s">
        <v>903</v>
      </c>
      <c r="B524" s="668"/>
      <c r="C524" s="599"/>
      <c r="D524" s="605"/>
      <c r="E524" s="206" t="s">
        <v>447</v>
      </c>
      <c r="F524" s="206" t="s">
        <v>1940</v>
      </c>
      <c r="G524" s="205" t="s">
        <v>729</v>
      </c>
      <c r="H524" s="526" t="s">
        <v>1804</v>
      </c>
      <c r="I524" s="145" t="s">
        <v>768</v>
      </c>
      <c r="J524" s="130">
        <v>2</v>
      </c>
      <c r="K524" s="134" t="s">
        <v>446</v>
      </c>
      <c r="L524" s="125" t="s">
        <v>743</v>
      </c>
      <c r="M524" s="148">
        <v>1</v>
      </c>
      <c r="N524" s="132">
        <f t="shared" si="69"/>
        <v>2</v>
      </c>
      <c r="O524" s="551" t="s">
        <v>6563</v>
      </c>
      <c r="P524" s="462" t="s">
        <v>103</v>
      </c>
      <c r="Q524" s="338">
        <v>5</v>
      </c>
      <c r="R524" s="149">
        <f t="shared" si="68"/>
        <v>10</v>
      </c>
      <c r="S524" s="159"/>
      <c r="T524" s="494"/>
      <c r="U524" s="451"/>
      <c r="V524" s="451"/>
      <c r="W524" s="209"/>
      <c r="X524" s="209"/>
      <c r="Y524" s="211"/>
      <c r="Z524" s="209"/>
      <c r="AA524" s="209"/>
      <c r="AB524" s="160"/>
      <c r="AC524" s="155"/>
      <c r="AD524" s="119"/>
      <c r="AE524" s="78"/>
      <c r="AF524" s="123">
        <f t="shared" si="72"/>
        <v>5776</v>
      </c>
    </row>
    <row r="525" spans="1:32" ht="230.25" hidden="1" outlineLevel="3" thickBot="1" x14ac:dyDescent="0.25">
      <c r="A525" s="251" t="s">
        <v>4774</v>
      </c>
      <c r="B525" s="646" t="s">
        <v>5944</v>
      </c>
      <c r="C525" s="637" t="s">
        <v>2873</v>
      </c>
      <c r="D525" s="626" t="s">
        <v>5740</v>
      </c>
      <c r="E525" s="206" t="s">
        <v>445</v>
      </c>
      <c r="F525" s="206" t="s">
        <v>2874</v>
      </c>
      <c r="G525" s="205" t="s">
        <v>729</v>
      </c>
      <c r="H525" s="526" t="s">
        <v>1804</v>
      </c>
      <c r="I525" s="145" t="s">
        <v>768</v>
      </c>
      <c r="J525" s="130">
        <v>2</v>
      </c>
      <c r="K525" s="134" t="s">
        <v>446</v>
      </c>
      <c r="L525" s="125" t="s">
        <v>743</v>
      </c>
      <c r="M525" s="148">
        <v>1</v>
      </c>
      <c r="N525" s="132">
        <f>J525*M525</f>
        <v>2</v>
      </c>
      <c r="O525" s="551" t="s">
        <v>6563</v>
      </c>
      <c r="P525" s="323" t="s">
        <v>6441</v>
      </c>
      <c r="Q525" s="338">
        <v>3</v>
      </c>
      <c r="R525" s="149">
        <f>J525*M525*Q525</f>
        <v>6</v>
      </c>
      <c r="S525" s="159"/>
      <c r="T525" s="494"/>
      <c r="U525" s="451"/>
      <c r="V525" s="451"/>
      <c r="W525" s="209"/>
      <c r="X525" s="209"/>
      <c r="Y525" s="211"/>
      <c r="Z525" s="209"/>
      <c r="AA525" s="209"/>
      <c r="AB525" s="160"/>
      <c r="AC525" s="155"/>
      <c r="AD525" s="119"/>
      <c r="AE525" s="78"/>
      <c r="AF525" s="123">
        <f t="shared" si="72"/>
        <v>12727</v>
      </c>
    </row>
    <row r="526" spans="1:32" ht="230.25" hidden="1" outlineLevel="3" thickBot="1" x14ac:dyDescent="0.25">
      <c r="A526" s="251" t="s">
        <v>4775</v>
      </c>
      <c r="B526" s="678"/>
      <c r="C526" s="637"/>
      <c r="D526" s="626"/>
      <c r="E526" s="206" t="s">
        <v>447</v>
      </c>
      <c r="F526" s="206" t="s">
        <v>1940</v>
      </c>
      <c r="G526" s="205" t="s">
        <v>729</v>
      </c>
      <c r="H526" s="526" t="s">
        <v>1804</v>
      </c>
      <c r="I526" s="145" t="s">
        <v>768</v>
      </c>
      <c r="J526" s="130">
        <v>2</v>
      </c>
      <c r="K526" s="134" t="s">
        <v>446</v>
      </c>
      <c r="L526" s="125" t="s">
        <v>743</v>
      </c>
      <c r="M526" s="148">
        <v>1</v>
      </c>
      <c r="N526" s="132">
        <f>J526*M526</f>
        <v>2</v>
      </c>
      <c r="O526" s="551" t="s">
        <v>6563</v>
      </c>
      <c r="P526" s="158" t="s">
        <v>103</v>
      </c>
      <c r="Q526" s="338">
        <v>5</v>
      </c>
      <c r="R526" s="149">
        <f>J526*M526*Q526</f>
        <v>10</v>
      </c>
      <c r="S526" s="159"/>
      <c r="T526" s="494"/>
      <c r="U526" s="451"/>
      <c r="V526" s="451"/>
      <c r="W526" s="209"/>
      <c r="X526" s="209"/>
      <c r="Y526" s="211"/>
      <c r="Z526" s="209"/>
      <c r="AA526" s="209"/>
      <c r="AB526" s="160"/>
      <c r="AC526" s="155"/>
      <c r="AD526" s="119"/>
      <c r="AE526" s="78"/>
      <c r="AF526" s="123">
        <f t="shared" si="72"/>
        <v>12728</v>
      </c>
    </row>
    <row r="527" spans="1:32" ht="230.25" hidden="1" outlineLevel="3" thickBot="1" x14ac:dyDescent="0.25">
      <c r="A527" s="251" t="s">
        <v>1620</v>
      </c>
      <c r="B527" s="683" t="s">
        <v>6443</v>
      </c>
      <c r="C527" s="637" t="s">
        <v>2125</v>
      </c>
      <c r="D527" s="626" t="s">
        <v>306</v>
      </c>
      <c r="E527" s="206" t="s">
        <v>1050</v>
      </c>
      <c r="F527" s="206" t="s">
        <v>1354</v>
      </c>
      <c r="G527" s="205" t="s">
        <v>729</v>
      </c>
      <c r="H527" s="526" t="s">
        <v>1804</v>
      </c>
      <c r="I527" s="145" t="s">
        <v>768</v>
      </c>
      <c r="J527" s="130">
        <v>1</v>
      </c>
      <c r="K527" s="134" t="s">
        <v>446</v>
      </c>
      <c r="L527" s="125" t="s">
        <v>743</v>
      </c>
      <c r="M527" s="148">
        <v>1</v>
      </c>
      <c r="N527" s="132">
        <f t="shared" si="69"/>
        <v>1</v>
      </c>
      <c r="O527" s="551" t="s">
        <v>6563</v>
      </c>
      <c r="P527" s="323" t="s">
        <v>6442</v>
      </c>
      <c r="Q527" s="338">
        <v>3</v>
      </c>
      <c r="R527" s="149">
        <f t="shared" si="68"/>
        <v>3</v>
      </c>
      <c r="S527" s="159"/>
      <c r="T527" s="494"/>
      <c r="U527" s="451"/>
      <c r="V527" s="451"/>
      <c r="W527" s="209"/>
      <c r="X527" s="209"/>
      <c r="Y527" s="211"/>
      <c r="Z527" s="209"/>
      <c r="AA527" s="209"/>
      <c r="AB527" s="160"/>
      <c r="AC527" s="155"/>
      <c r="AD527" s="119"/>
      <c r="AE527" s="78"/>
      <c r="AF527" s="123">
        <f t="shared" si="72"/>
        <v>-1764</v>
      </c>
    </row>
    <row r="528" spans="1:32" ht="230.25" hidden="1" outlineLevel="3" thickBot="1" x14ac:dyDescent="0.25">
      <c r="A528" s="251" t="s">
        <v>904</v>
      </c>
      <c r="B528" s="668"/>
      <c r="C528" s="637"/>
      <c r="D528" s="626"/>
      <c r="E528" s="206" t="s">
        <v>799</v>
      </c>
      <c r="F528" s="206" t="s">
        <v>1355</v>
      </c>
      <c r="G528" s="205" t="s">
        <v>729</v>
      </c>
      <c r="H528" s="526" t="s">
        <v>1804</v>
      </c>
      <c r="I528" s="145" t="s">
        <v>768</v>
      </c>
      <c r="J528" s="130">
        <v>2</v>
      </c>
      <c r="K528" s="134" t="s">
        <v>448</v>
      </c>
      <c r="L528" s="125" t="s">
        <v>743</v>
      </c>
      <c r="M528" s="148">
        <v>1</v>
      </c>
      <c r="N528" s="132">
        <f t="shared" si="69"/>
        <v>2</v>
      </c>
      <c r="O528" s="551" t="s">
        <v>6563</v>
      </c>
      <c r="P528" s="323" t="s">
        <v>6442</v>
      </c>
      <c r="Q528" s="338">
        <v>3</v>
      </c>
      <c r="R528" s="149">
        <f t="shared" si="68"/>
        <v>6</v>
      </c>
      <c r="S528" s="159"/>
      <c r="T528" s="494"/>
      <c r="U528" s="451"/>
      <c r="V528" s="451"/>
      <c r="W528" s="209"/>
      <c r="X528" s="209"/>
      <c r="Y528" s="211"/>
      <c r="Z528" s="209"/>
      <c r="AA528" s="209"/>
      <c r="AB528" s="160"/>
      <c r="AC528" s="155"/>
      <c r="AD528" s="119"/>
      <c r="AE528" s="78"/>
      <c r="AF528" s="123">
        <f t="shared" si="72"/>
        <v>5777</v>
      </c>
    </row>
    <row r="529" spans="1:32" ht="230.25" hidden="1" outlineLevel="3" thickBot="1" x14ac:dyDescent="0.25">
      <c r="A529" s="251" t="s">
        <v>1629</v>
      </c>
      <c r="B529" s="683" t="s">
        <v>6444</v>
      </c>
      <c r="C529" s="637" t="s">
        <v>2126</v>
      </c>
      <c r="D529" s="626" t="s">
        <v>306</v>
      </c>
      <c r="E529" s="206" t="s">
        <v>1050</v>
      </c>
      <c r="F529" s="206" t="s">
        <v>1355</v>
      </c>
      <c r="G529" s="205" t="s">
        <v>729</v>
      </c>
      <c r="H529" s="526" t="s">
        <v>1804</v>
      </c>
      <c r="I529" s="145" t="s">
        <v>768</v>
      </c>
      <c r="J529" s="130">
        <v>1</v>
      </c>
      <c r="K529" s="134" t="s">
        <v>446</v>
      </c>
      <c r="L529" s="125" t="s">
        <v>743</v>
      </c>
      <c r="M529" s="148">
        <v>1</v>
      </c>
      <c r="N529" s="132">
        <f t="shared" si="69"/>
        <v>1</v>
      </c>
      <c r="O529" s="551" t="s">
        <v>6563</v>
      </c>
      <c r="P529" s="323" t="s">
        <v>6442</v>
      </c>
      <c r="Q529" s="338">
        <v>3</v>
      </c>
      <c r="R529" s="149">
        <f t="shared" si="68"/>
        <v>3</v>
      </c>
      <c r="S529" s="159"/>
      <c r="T529" s="494"/>
      <c r="U529" s="451"/>
      <c r="V529" s="451"/>
      <c r="W529" s="209"/>
      <c r="X529" s="209"/>
      <c r="Y529" s="211"/>
      <c r="Z529" s="209"/>
      <c r="AA529" s="209"/>
      <c r="AB529" s="160"/>
      <c r="AC529" s="155"/>
      <c r="AD529" s="119"/>
      <c r="AE529" s="78"/>
      <c r="AF529" s="123">
        <f t="shared" si="72"/>
        <v>-9826</v>
      </c>
    </row>
    <row r="530" spans="1:32" ht="230.25" hidden="1" outlineLevel="3" thickBot="1" x14ac:dyDescent="0.25">
      <c r="A530" s="251" t="s">
        <v>1630</v>
      </c>
      <c r="B530" s="668"/>
      <c r="C530" s="637"/>
      <c r="D530" s="626"/>
      <c r="E530" s="206" t="s">
        <v>1353</v>
      </c>
      <c r="F530" s="206" t="s">
        <v>1354</v>
      </c>
      <c r="G530" s="205" t="s">
        <v>729</v>
      </c>
      <c r="H530" s="526" t="s">
        <v>1804</v>
      </c>
      <c r="I530" s="145" t="s">
        <v>768</v>
      </c>
      <c r="J530" s="130">
        <v>2</v>
      </c>
      <c r="K530" s="134" t="s">
        <v>448</v>
      </c>
      <c r="L530" s="125" t="s">
        <v>743</v>
      </c>
      <c r="M530" s="331">
        <v>1</v>
      </c>
      <c r="N530" s="132">
        <f t="shared" si="69"/>
        <v>2</v>
      </c>
      <c r="O530" s="551" t="s">
        <v>6563</v>
      </c>
      <c r="P530" s="323" t="s">
        <v>6442</v>
      </c>
      <c r="Q530" s="338">
        <v>3</v>
      </c>
      <c r="R530" s="149">
        <f t="shared" si="68"/>
        <v>6</v>
      </c>
      <c r="S530" s="159"/>
      <c r="T530" s="494"/>
      <c r="U530" s="451"/>
      <c r="V530" s="451"/>
      <c r="W530" s="209"/>
      <c r="X530" s="209"/>
      <c r="Y530" s="211"/>
      <c r="Z530" s="209"/>
      <c r="AA530" s="209"/>
      <c r="AB530" s="160"/>
      <c r="AC530" s="155"/>
      <c r="AD530" s="119"/>
      <c r="AE530" s="78"/>
      <c r="AF530" s="123">
        <f t="shared" si="72"/>
        <v>-9827</v>
      </c>
    </row>
    <row r="531" spans="1:32" ht="230.25" hidden="1" outlineLevel="3" thickBot="1" x14ac:dyDescent="0.25">
      <c r="A531" s="251" t="s">
        <v>4776</v>
      </c>
      <c r="B531" s="596" t="s">
        <v>2860</v>
      </c>
      <c r="C531" s="635" t="s">
        <v>2861</v>
      </c>
      <c r="D531" s="627" t="s">
        <v>2729</v>
      </c>
      <c r="E531" s="209" t="s">
        <v>208</v>
      </c>
      <c r="F531" s="209" t="s">
        <v>2410</v>
      </c>
      <c r="G531" s="143" t="s">
        <v>1254</v>
      </c>
      <c r="H531" s="526" t="s">
        <v>1227</v>
      </c>
      <c r="I531" s="215" t="s">
        <v>768</v>
      </c>
      <c r="J531" s="255">
        <v>1</v>
      </c>
      <c r="K531" s="259" t="s">
        <v>192</v>
      </c>
      <c r="L531" s="215" t="s">
        <v>203</v>
      </c>
      <c r="M531" s="166">
        <v>1</v>
      </c>
      <c r="N531" s="147">
        <f t="shared" si="69"/>
        <v>1</v>
      </c>
      <c r="O531" s="551" t="s">
        <v>6563</v>
      </c>
      <c r="P531" s="152" t="s">
        <v>675</v>
      </c>
      <c r="Q531" s="338">
        <v>5</v>
      </c>
      <c r="R531" s="149">
        <f t="shared" si="68"/>
        <v>5</v>
      </c>
      <c r="S531" s="159"/>
      <c r="T531" s="494"/>
      <c r="U531" s="451"/>
      <c r="V531" s="451"/>
      <c r="W531" s="209"/>
      <c r="X531" s="209"/>
      <c r="Y531" s="211"/>
      <c r="Z531" s="209"/>
      <c r="AA531" s="209"/>
      <c r="AB531" s="160"/>
      <c r="AC531" s="155"/>
      <c r="AD531" s="119"/>
      <c r="AE531" s="78"/>
      <c r="AF531" s="123">
        <f t="shared" si="72"/>
        <v>12729</v>
      </c>
    </row>
    <row r="532" spans="1:32" ht="230.25" hidden="1" outlineLevel="3" thickBot="1" x14ac:dyDescent="0.25">
      <c r="A532" s="251" t="s">
        <v>4777</v>
      </c>
      <c r="B532" s="597"/>
      <c r="C532" s="635"/>
      <c r="D532" s="627"/>
      <c r="E532" s="209" t="s">
        <v>255</v>
      </c>
      <c r="F532" s="209" t="s">
        <v>2879</v>
      </c>
      <c r="G532" s="143" t="s">
        <v>1247</v>
      </c>
      <c r="H532" s="252" t="s">
        <v>1228</v>
      </c>
      <c r="I532" s="215" t="s">
        <v>1178</v>
      </c>
      <c r="J532" s="255">
        <v>3</v>
      </c>
      <c r="K532" s="178" t="s">
        <v>453</v>
      </c>
      <c r="L532" s="256" t="s">
        <v>449</v>
      </c>
      <c r="M532" s="253">
        <v>1</v>
      </c>
      <c r="N532" s="147">
        <f t="shared" si="69"/>
        <v>3</v>
      </c>
      <c r="O532" s="551" t="s">
        <v>6563</v>
      </c>
      <c r="P532" s="323" t="s">
        <v>6442</v>
      </c>
      <c r="Q532" s="338">
        <v>3</v>
      </c>
      <c r="R532" s="149">
        <f t="shared" si="68"/>
        <v>9</v>
      </c>
      <c r="S532" s="159"/>
      <c r="T532" s="494"/>
      <c r="U532" s="451"/>
      <c r="V532" s="451"/>
      <c r="W532" s="209"/>
      <c r="X532" s="209"/>
      <c r="Y532" s="211"/>
      <c r="Z532" s="209"/>
      <c r="AA532" s="209"/>
      <c r="AB532" s="160"/>
      <c r="AC532" s="155"/>
      <c r="AD532" s="119"/>
      <c r="AE532" s="78"/>
      <c r="AF532" s="123">
        <f t="shared" si="72"/>
        <v>12730</v>
      </c>
    </row>
    <row r="533" spans="1:32" ht="230.25" hidden="1" outlineLevel="3" thickBot="1" x14ac:dyDescent="0.25">
      <c r="A533" s="251" t="s">
        <v>543</v>
      </c>
      <c r="B533" s="646" t="s">
        <v>6445</v>
      </c>
      <c r="C533" s="635" t="s">
        <v>2127</v>
      </c>
      <c r="D533" s="627" t="s">
        <v>306</v>
      </c>
      <c r="E533" s="209" t="s">
        <v>1050</v>
      </c>
      <c r="F533" s="209" t="s">
        <v>1354</v>
      </c>
      <c r="G533" s="143" t="s">
        <v>729</v>
      </c>
      <c r="H533" s="526" t="s">
        <v>1804</v>
      </c>
      <c r="I533" s="215" t="s">
        <v>768</v>
      </c>
      <c r="J533" s="255">
        <v>1</v>
      </c>
      <c r="K533" s="178" t="s">
        <v>446</v>
      </c>
      <c r="L533" s="256" t="s">
        <v>743</v>
      </c>
      <c r="M533" s="166">
        <v>1</v>
      </c>
      <c r="N533" s="147">
        <f t="shared" si="69"/>
        <v>1</v>
      </c>
      <c r="O533" s="551" t="s">
        <v>6563</v>
      </c>
      <c r="P533" s="323" t="s">
        <v>6447</v>
      </c>
      <c r="Q533" s="338">
        <v>3</v>
      </c>
      <c r="R533" s="149">
        <f t="shared" si="68"/>
        <v>3</v>
      </c>
      <c r="S533" s="159"/>
      <c r="T533" s="494"/>
      <c r="U533" s="451"/>
      <c r="V533" s="451"/>
      <c r="W533" s="209"/>
      <c r="X533" s="209"/>
      <c r="Y533" s="211"/>
      <c r="Z533" s="209"/>
      <c r="AA533" s="209"/>
      <c r="AB533" s="160"/>
      <c r="AC533" s="155"/>
      <c r="AD533" s="119"/>
      <c r="AE533" s="78"/>
      <c r="AF533" s="123">
        <f t="shared" si="72"/>
        <v>-1765</v>
      </c>
    </row>
    <row r="534" spans="1:32" ht="230.25" hidden="1" outlineLevel="3" thickBot="1" x14ac:dyDescent="0.25">
      <c r="A534" s="251" t="s">
        <v>905</v>
      </c>
      <c r="B534" s="678"/>
      <c r="C534" s="635"/>
      <c r="D534" s="627"/>
      <c r="E534" s="209" t="s">
        <v>799</v>
      </c>
      <c r="F534" s="209" t="s">
        <v>1355</v>
      </c>
      <c r="G534" s="143" t="s">
        <v>729</v>
      </c>
      <c r="H534" s="526" t="s">
        <v>1804</v>
      </c>
      <c r="I534" s="215" t="s">
        <v>768</v>
      </c>
      <c r="J534" s="255">
        <v>2</v>
      </c>
      <c r="K534" s="178" t="s">
        <v>448</v>
      </c>
      <c r="L534" s="125" t="s">
        <v>743</v>
      </c>
      <c r="M534" s="166">
        <v>1</v>
      </c>
      <c r="N534" s="147">
        <f t="shared" si="69"/>
        <v>2</v>
      </c>
      <c r="O534" s="551" t="s">
        <v>6563</v>
      </c>
      <c r="P534" s="323" t="s">
        <v>6447</v>
      </c>
      <c r="Q534" s="338">
        <v>3</v>
      </c>
      <c r="R534" s="149">
        <f t="shared" si="68"/>
        <v>6</v>
      </c>
      <c r="S534" s="159"/>
      <c r="T534" s="494"/>
      <c r="U534" s="451"/>
      <c r="V534" s="451"/>
      <c r="W534" s="209"/>
      <c r="X534" s="209"/>
      <c r="Y534" s="211"/>
      <c r="Z534" s="209"/>
      <c r="AA534" s="209"/>
      <c r="AB534" s="160"/>
      <c r="AC534" s="155"/>
      <c r="AD534" s="119"/>
      <c r="AE534" s="78"/>
      <c r="AF534" s="123">
        <f t="shared" si="72"/>
        <v>5778</v>
      </c>
    </row>
    <row r="535" spans="1:32" ht="230.25" hidden="1" outlineLevel="3" thickBot="1" x14ac:dyDescent="0.25">
      <c r="A535" s="251" t="s">
        <v>544</v>
      </c>
      <c r="B535" s="646" t="s">
        <v>6446</v>
      </c>
      <c r="C535" s="635" t="s">
        <v>2128</v>
      </c>
      <c r="D535" s="627" t="s">
        <v>306</v>
      </c>
      <c r="E535" s="209" t="s">
        <v>1050</v>
      </c>
      <c r="F535" s="209" t="s">
        <v>1355</v>
      </c>
      <c r="G535" s="143" t="s">
        <v>729</v>
      </c>
      <c r="H535" s="526" t="s">
        <v>1804</v>
      </c>
      <c r="I535" s="215" t="s">
        <v>768</v>
      </c>
      <c r="J535" s="255">
        <v>1</v>
      </c>
      <c r="K535" s="178" t="s">
        <v>446</v>
      </c>
      <c r="L535" s="256" t="s">
        <v>743</v>
      </c>
      <c r="M535" s="166">
        <v>1</v>
      </c>
      <c r="N535" s="147">
        <f t="shared" si="69"/>
        <v>1</v>
      </c>
      <c r="O535" s="551" t="s">
        <v>6563</v>
      </c>
      <c r="P535" s="323" t="s">
        <v>6447</v>
      </c>
      <c r="Q535" s="338">
        <v>3</v>
      </c>
      <c r="R535" s="149">
        <f t="shared" si="68"/>
        <v>3</v>
      </c>
      <c r="S535" s="159"/>
      <c r="T535" s="494"/>
      <c r="U535" s="451"/>
      <c r="V535" s="451"/>
      <c r="W535" s="209"/>
      <c r="X535" s="209"/>
      <c r="Y535" s="211"/>
      <c r="Z535" s="209"/>
      <c r="AA535" s="209"/>
      <c r="AB535" s="160"/>
      <c r="AC535" s="155"/>
      <c r="AD535" s="119"/>
      <c r="AE535" s="78"/>
      <c r="AF535" s="123">
        <f t="shared" si="72"/>
        <v>-1766</v>
      </c>
    </row>
    <row r="536" spans="1:32" ht="230.25" hidden="1" outlineLevel="3" thickBot="1" x14ac:dyDescent="0.25">
      <c r="A536" s="251" t="s">
        <v>906</v>
      </c>
      <c r="B536" s="678"/>
      <c r="C536" s="635"/>
      <c r="D536" s="627"/>
      <c r="E536" s="209" t="s">
        <v>1353</v>
      </c>
      <c r="F536" s="209" t="s">
        <v>1354</v>
      </c>
      <c r="G536" s="143" t="s">
        <v>729</v>
      </c>
      <c r="H536" s="526" t="s">
        <v>1804</v>
      </c>
      <c r="I536" s="215" t="s">
        <v>768</v>
      </c>
      <c r="J536" s="255">
        <v>2</v>
      </c>
      <c r="K536" s="178" t="s">
        <v>448</v>
      </c>
      <c r="L536" s="125" t="s">
        <v>743</v>
      </c>
      <c r="M536" s="333">
        <v>1</v>
      </c>
      <c r="N536" s="147">
        <f t="shared" si="69"/>
        <v>2</v>
      </c>
      <c r="O536" s="551" t="s">
        <v>6563</v>
      </c>
      <c r="P536" s="323" t="s">
        <v>6447</v>
      </c>
      <c r="Q536" s="338">
        <v>3</v>
      </c>
      <c r="R536" s="149">
        <f t="shared" si="68"/>
        <v>6</v>
      </c>
      <c r="S536" s="159"/>
      <c r="T536" s="494"/>
      <c r="U536" s="451"/>
      <c r="V536" s="451"/>
      <c r="W536" s="209"/>
      <c r="X536" s="209"/>
      <c r="Y536" s="211"/>
      <c r="Z536" s="209"/>
      <c r="AA536" s="209"/>
      <c r="AB536" s="160"/>
      <c r="AC536" s="155"/>
      <c r="AD536" s="119"/>
      <c r="AE536" s="78"/>
      <c r="AF536" s="123">
        <f t="shared" si="72"/>
        <v>5779</v>
      </c>
    </row>
    <row r="537" spans="1:32" ht="230.25" hidden="1" outlineLevel="3" thickBot="1" x14ac:dyDescent="0.25">
      <c r="A537" s="251" t="s">
        <v>4778</v>
      </c>
      <c r="B537" s="596" t="s">
        <v>2862</v>
      </c>
      <c r="C537" s="635" t="s">
        <v>6450</v>
      </c>
      <c r="D537" s="627" t="s">
        <v>2729</v>
      </c>
      <c r="E537" s="209" t="s">
        <v>208</v>
      </c>
      <c r="F537" s="209" t="s">
        <v>2410</v>
      </c>
      <c r="G537" s="143" t="s">
        <v>1254</v>
      </c>
      <c r="H537" s="526" t="s">
        <v>1227</v>
      </c>
      <c r="I537" s="215" t="s">
        <v>768</v>
      </c>
      <c r="J537" s="255">
        <v>1</v>
      </c>
      <c r="K537" s="259" t="s">
        <v>192</v>
      </c>
      <c r="L537" s="215" t="s">
        <v>203</v>
      </c>
      <c r="M537" s="166">
        <v>1</v>
      </c>
      <c r="N537" s="147">
        <f>J537*M537</f>
        <v>1</v>
      </c>
      <c r="O537" s="551" t="s">
        <v>6563</v>
      </c>
      <c r="P537" s="152" t="s">
        <v>675</v>
      </c>
      <c r="Q537" s="338">
        <v>5</v>
      </c>
      <c r="R537" s="149">
        <f>J537*M537*Q537</f>
        <v>5</v>
      </c>
      <c r="S537" s="159"/>
      <c r="T537" s="494"/>
      <c r="U537" s="451"/>
      <c r="V537" s="451"/>
      <c r="W537" s="209"/>
      <c r="X537" s="209"/>
      <c r="Y537" s="211"/>
      <c r="Z537" s="209"/>
      <c r="AA537" s="209"/>
      <c r="AB537" s="160"/>
      <c r="AC537" s="155"/>
      <c r="AD537" s="119"/>
      <c r="AE537" s="78"/>
      <c r="AF537" s="123">
        <f t="shared" si="72"/>
        <v>12731</v>
      </c>
    </row>
    <row r="538" spans="1:32" ht="230.25" hidden="1" outlineLevel="3" thickBot="1" x14ac:dyDescent="0.25">
      <c r="A538" s="251" t="s">
        <v>4779</v>
      </c>
      <c r="B538" s="597"/>
      <c r="C538" s="635"/>
      <c r="D538" s="627"/>
      <c r="E538" s="209" t="s">
        <v>255</v>
      </c>
      <c r="F538" s="209" t="s">
        <v>2880</v>
      </c>
      <c r="G538" s="143" t="s">
        <v>1247</v>
      </c>
      <c r="H538" s="252" t="s">
        <v>1228</v>
      </c>
      <c r="I538" s="215" t="s">
        <v>1178</v>
      </c>
      <c r="J538" s="255">
        <v>3</v>
      </c>
      <c r="K538" s="178" t="s">
        <v>453</v>
      </c>
      <c r="L538" s="256" t="s">
        <v>449</v>
      </c>
      <c r="M538" s="253">
        <v>1</v>
      </c>
      <c r="N538" s="147">
        <f>J538*M538</f>
        <v>3</v>
      </c>
      <c r="O538" s="551" t="s">
        <v>6563</v>
      </c>
      <c r="P538" s="323" t="s">
        <v>6447</v>
      </c>
      <c r="Q538" s="338">
        <v>3</v>
      </c>
      <c r="R538" s="149">
        <f>J538*M538*Q538</f>
        <v>9</v>
      </c>
      <c r="S538" s="159"/>
      <c r="T538" s="494"/>
      <c r="U538" s="451"/>
      <c r="V538" s="451"/>
      <c r="W538" s="209"/>
      <c r="X538" s="209"/>
      <c r="Y538" s="211"/>
      <c r="Z538" s="209"/>
      <c r="AA538" s="209"/>
      <c r="AB538" s="160"/>
      <c r="AC538" s="155"/>
      <c r="AD538" s="119"/>
      <c r="AE538" s="78"/>
      <c r="AF538" s="123">
        <f t="shared" si="72"/>
        <v>12732</v>
      </c>
    </row>
    <row r="539" spans="1:32" ht="230.25" hidden="1" outlineLevel="3" thickBot="1" x14ac:dyDescent="0.25">
      <c r="A539" s="251" t="s">
        <v>1631</v>
      </c>
      <c r="B539" s="646" t="s">
        <v>6448</v>
      </c>
      <c r="C539" s="635" t="s">
        <v>2129</v>
      </c>
      <c r="D539" s="627" t="s">
        <v>306</v>
      </c>
      <c r="E539" s="209" t="s">
        <v>1050</v>
      </c>
      <c r="F539" s="209" t="s">
        <v>1941</v>
      </c>
      <c r="G539" s="143" t="s">
        <v>1247</v>
      </c>
      <c r="H539" s="513" t="s">
        <v>1228</v>
      </c>
      <c r="I539" s="215" t="s">
        <v>1178</v>
      </c>
      <c r="J539" s="255">
        <v>1</v>
      </c>
      <c r="K539" s="178" t="s">
        <v>446</v>
      </c>
      <c r="L539" s="256" t="s">
        <v>743</v>
      </c>
      <c r="M539" s="166">
        <v>1</v>
      </c>
      <c r="N539" s="147">
        <f t="shared" si="69"/>
        <v>1</v>
      </c>
      <c r="O539" s="551" t="s">
        <v>6563</v>
      </c>
      <c r="P539" s="323" t="s">
        <v>6451</v>
      </c>
      <c r="Q539" s="338">
        <v>3</v>
      </c>
      <c r="R539" s="149">
        <f t="shared" si="68"/>
        <v>3</v>
      </c>
      <c r="S539" s="159"/>
      <c r="T539" s="494"/>
      <c r="U539" s="451"/>
      <c r="V539" s="451"/>
      <c r="W539" s="209"/>
      <c r="X539" s="209"/>
      <c r="Y539" s="211"/>
      <c r="Z539" s="209"/>
      <c r="AA539" s="209"/>
      <c r="AB539" s="160"/>
      <c r="AC539" s="155"/>
      <c r="AD539" s="119"/>
      <c r="AE539" s="78"/>
      <c r="AF539" s="123">
        <f t="shared" si="72"/>
        <v>-9828</v>
      </c>
    </row>
    <row r="540" spans="1:32" ht="230.25" hidden="1" outlineLevel="3" thickBot="1" x14ac:dyDescent="0.25">
      <c r="A540" s="251" t="s">
        <v>1632</v>
      </c>
      <c r="B540" s="678"/>
      <c r="C540" s="635"/>
      <c r="D540" s="627"/>
      <c r="E540" s="209" t="s">
        <v>1353</v>
      </c>
      <c r="F540" s="209" t="s">
        <v>1356</v>
      </c>
      <c r="G540" s="143" t="s">
        <v>1247</v>
      </c>
      <c r="H540" s="513" t="s">
        <v>1228</v>
      </c>
      <c r="I540" s="215" t="s">
        <v>1178</v>
      </c>
      <c r="J540" s="255">
        <v>3</v>
      </c>
      <c r="K540" s="178" t="s">
        <v>448</v>
      </c>
      <c r="L540" s="256" t="s">
        <v>754</v>
      </c>
      <c r="M540" s="166">
        <v>1</v>
      </c>
      <c r="N540" s="147">
        <f t="shared" si="69"/>
        <v>3</v>
      </c>
      <c r="O540" s="551" t="s">
        <v>6563</v>
      </c>
      <c r="P540" s="323" t="s">
        <v>6451</v>
      </c>
      <c r="Q540" s="338">
        <v>3</v>
      </c>
      <c r="R540" s="149">
        <f t="shared" si="68"/>
        <v>9</v>
      </c>
      <c r="S540" s="159"/>
      <c r="T540" s="494"/>
      <c r="U540" s="451"/>
      <c r="V540" s="451"/>
      <c r="W540" s="209"/>
      <c r="X540" s="209"/>
      <c r="Y540" s="211"/>
      <c r="Z540" s="209"/>
      <c r="AA540" s="209"/>
      <c r="AB540" s="160"/>
      <c r="AC540" s="155"/>
      <c r="AD540" s="119"/>
      <c r="AE540" s="78"/>
      <c r="AF540" s="123">
        <f t="shared" si="72"/>
        <v>-9829</v>
      </c>
    </row>
    <row r="541" spans="1:32" ht="230.25" hidden="1" outlineLevel="3" thickBot="1" x14ac:dyDescent="0.25">
      <c r="A541" s="251" t="s">
        <v>1633</v>
      </c>
      <c r="B541" s="646" t="s">
        <v>6449</v>
      </c>
      <c r="C541" s="635" t="s">
        <v>2130</v>
      </c>
      <c r="D541" s="627" t="s">
        <v>306</v>
      </c>
      <c r="E541" s="209" t="s">
        <v>1050</v>
      </c>
      <c r="F541" s="209" t="s">
        <v>1356</v>
      </c>
      <c r="G541" s="143" t="s">
        <v>1247</v>
      </c>
      <c r="H541" s="513" t="s">
        <v>1228</v>
      </c>
      <c r="I541" s="215" t="s">
        <v>1178</v>
      </c>
      <c r="J541" s="255">
        <v>1</v>
      </c>
      <c r="K541" s="178" t="s">
        <v>446</v>
      </c>
      <c r="L541" s="256" t="s">
        <v>743</v>
      </c>
      <c r="M541" s="166">
        <v>1</v>
      </c>
      <c r="N541" s="147">
        <f t="shared" si="69"/>
        <v>1</v>
      </c>
      <c r="O541" s="551" t="s">
        <v>6563</v>
      </c>
      <c r="P541" s="323" t="s">
        <v>6451</v>
      </c>
      <c r="Q541" s="338">
        <v>3</v>
      </c>
      <c r="R541" s="149">
        <f t="shared" si="68"/>
        <v>3</v>
      </c>
      <c r="S541" s="159"/>
      <c r="T541" s="494"/>
      <c r="U541" s="451"/>
      <c r="V541" s="451"/>
      <c r="W541" s="209"/>
      <c r="X541" s="209"/>
      <c r="Y541" s="211"/>
      <c r="Z541" s="209"/>
      <c r="AA541" s="209"/>
      <c r="AB541" s="160"/>
      <c r="AC541" s="155"/>
      <c r="AD541" s="119"/>
      <c r="AE541" s="78"/>
      <c r="AF541" s="123">
        <f t="shared" si="72"/>
        <v>-9830</v>
      </c>
    </row>
    <row r="542" spans="1:32" ht="230.25" hidden="1" outlineLevel="3" thickBot="1" x14ac:dyDescent="0.25">
      <c r="A542" s="251" t="s">
        <v>1634</v>
      </c>
      <c r="B542" s="678"/>
      <c r="C542" s="635"/>
      <c r="D542" s="627"/>
      <c r="E542" s="209" t="s">
        <v>1353</v>
      </c>
      <c r="F542" s="209" t="s">
        <v>1357</v>
      </c>
      <c r="G542" s="143" t="s">
        <v>1247</v>
      </c>
      <c r="H542" s="513" t="s">
        <v>1228</v>
      </c>
      <c r="I542" s="215" t="s">
        <v>1178</v>
      </c>
      <c r="J542" s="255">
        <v>3</v>
      </c>
      <c r="K542" s="178" t="s">
        <v>448</v>
      </c>
      <c r="L542" s="256" t="s">
        <v>754</v>
      </c>
      <c r="M542" s="333">
        <v>1</v>
      </c>
      <c r="N542" s="147">
        <f t="shared" si="69"/>
        <v>3</v>
      </c>
      <c r="O542" s="551" t="s">
        <v>6563</v>
      </c>
      <c r="P542" s="323" t="s">
        <v>6451</v>
      </c>
      <c r="Q542" s="338">
        <v>3</v>
      </c>
      <c r="R542" s="149">
        <f t="shared" si="68"/>
        <v>9</v>
      </c>
      <c r="S542" s="159"/>
      <c r="T542" s="494"/>
      <c r="U542" s="451"/>
      <c r="V542" s="451"/>
      <c r="W542" s="209"/>
      <c r="X542" s="209"/>
      <c r="Y542" s="211"/>
      <c r="Z542" s="209"/>
      <c r="AA542" s="209"/>
      <c r="AB542" s="160"/>
      <c r="AC542" s="155"/>
      <c r="AD542" s="119"/>
      <c r="AE542" s="78"/>
      <c r="AF542" s="123">
        <f t="shared" si="72"/>
        <v>-9831</v>
      </c>
    </row>
    <row r="543" spans="1:32" ht="230.25" hidden="1" outlineLevel="3" thickBot="1" x14ac:dyDescent="0.25">
      <c r="A543" s="251" t="s">
        <v>4780</v>
      </c>
      <c r="B543" s="596" t="s">
        <v>2863</v>
      </c>
      <c r="C543" s="635" t="s">
        <v>2864</v>
      </c>
      <c r="D543" s="627" t="s">
        <v>2729</v>
      </c>
      <c r="E543" s="209" t="s">
        <v>208</v>
      </c>
      <c r="F543" s="209" t="s">
        <v>2410</v>
      </c>
      <c r="G543" s="143" t="s">
        <v>1254</v>
      </c>
      <c r="H543" s="526" t="s">
        <v>1227</v>
      </c>
      <c r="I543" s="215" t="s">
        <v>768</v>
      </c>
      <c r="J543" s="255">
        <v>1</v>
      </c>
      <c r="K543" s="259" t="s">
        <v>192</v>
      </c>
      <c r="L543" s="215" t="s">
        <v>203</v>
      </c>
      <c r="M543" s="166">
        <v>1</v>
      </c>
      <c r="N543" s="147">
        <f t="shared" si="69"/>
        <v>1</v>
      </c>
      <c r="O543" s="551" t="s">
        <v>6563</v>
      </c>
      <c r="P543" s="152" t="s">
        <v>675</v>
      </c>
      <c r="Q543" s="338">
        <v>5</v>
      </c>
      <c r="R543" s="149">
        <f t="shared" si="68"/>
        <v>5</v>
      </c>
      <c r="S543" s="159"/>
      <c r="T543" s="494"/>
      <c r="U543" s="451"/>
      <c r="V543" s="451"/>
      <c r="W543" s="209"/>
      <c r="X543" s="209"/>
      <c r="Y543" s="211"/>
      <c r="Z543" s="209"/>
      <c r="AA543" s="209"/>
      <c r="AB543" s="160"/>
      <c r="AC543" s="155"/>
      <c r="AD543" s="119"/>
      <c r="AE543" s="78"/>
      <c r="AF543" s="123">
        <f t="shared" si="72"/>
        <v>12733</v>
      </c>
    </row>
    <row r="544" spans="1:32" ht="230.25" hidden="1" outlineLevel="3" thickBot="1" x14ac:dyDescent="0.25">
      <c r="A544" s="251" t="s">
        <v>4781</v>
      </c>
      <c r="B544" s="597"/>
      <c r="C544" s="635"/>
      <c r="D544" s="627"/>
      <c r="E544" s="209" t="s">
        <v>255</v>
      </c>
      <c r="F544" s="209" t="s">
        <v>5866</v>
      </c>
      <c r="G544" s="143" t="s">
        <v>1247</v>
      </c>
      <c r="H544" s="252" t="s">
        <v>1228</v>
      </c>
      <c r="I544" s="215" t="s">
        <v>1178</v>
      </c>
      <c r="J544" s="255">
        <v>3</v>
      </c>
      <c r="K544" s="178" t="s">
        <v>453</v>
      </c>
      <c r="L544" s="256" t="s">
        <v>449</v>
      </c>
      <c r="M544" s="253">
        <v>1</v>
      </c>
      <c r="N544" s="147">
        <f t="shared" si="69"/>
        <v>3</v>
      </c>
      <c r="O544" s="551" t="s">
        <v>6563</v>
      </c>
      <c r="P544" s="323" t="s">
        <v>6451</v>
      </c>
      <c r="Q544" s="338">
        <v>3</v>
      </c>
      <c r="R544" s="149">
        <f t="shared" si="68"/>
        <v>9</v>
      </c>
      <c r="S544" s="159"/>
      <c r="T544" s="494"/>
      <c r="U544" s="451"/>
      <c r="V544" s="451"/>
      <c r="W544" s="209"/>
      <c r="X544" s="209"/>
      <c r="Y544" s="211"/>
      <c r="Z544" s="209"/>
      <c r="AA544" s="209"/>
      <c r="AB544" s="160"/>
      <c r="AC544" s="155"/>
      <c r="AD544" s="119"/>
      <c r="AE544" s="78"/>
      <c r="AF544" s="123">
        <f t="shared" si="72"/>
        <v>12734</v>
      </c>
    </row>
    <row r="545" spans="1:32" ht="230.25" hidden="1" outlineLevel="3" thickBot="1" x14ac:dyDescent="0.25">
      <c r="A545" s="251" t="s">
        <v>4782</v>
      </c>
      <c r="B545" s="646" t="s">
        <v>2844</v>
      </c>
      <c r="C545" s="635" t="s">
        <v>2843</v>
      </c>
      <c r="D545" s="627" t="s">
        <v>306</v>
      </c>
      <c r="E545" s="209" t="s">
        <v>1050</v>
      </c>
      <c r="F545" s="209" t="s">
        <v>2881</v>
      </c>
      <c r="G545" s="143" t="s">
        <v>1247</v>
      </c>
      <c r="H545" s="513" t="s">
        <v>1228</v>
      </c>
      <c r="I545" s="215" t="s">
        <v>1178</v>
      </c>
      <c r="J545" s="255">
        <v>1</v>
      </c>
      <c r="K545" s="178" t="s">
        <v>446</v>
      </c>
      <c r="L545" s="256" t="s">
        <v>743</v>
      </c>
      <c r="M545" s="166">
        <v>1</v>
      </c>
      <c r="N545" s="147">
        <f t="shared" ref="N545:N554" si="73">J545*M545</f>
        <v>1</v>
      </c>
      <c r="O545" s="551" t="s">
        <v>6563</v>
      </c>
      <c r="P545" s="323" t="s">
        <v>6452</v>
      </c>
      <c r="Q545" s="338">
        <v>3</v>
      </c>
      <c r="R545" s="149">
        <f t="shared" ref="R545:R554" si="74">J545*M545*Q545</f>
        <v>3</v>
      </c>
      <c r="S545" s="159"/>
      <c r="T545" s="494"/>
      <c r="U545" s="451"/>
      <c r="V545" s="451"/>
      <c r="W545" s="209"/>
      <c r="X545" s="209"/>
      <c r="Y545" s="211"/>
      <c r="Z545" s="209"/>
      <c r="AA545" s="209"/>
      <c r="AB545" s="160"/>
      <c r="AC545" s="155"/>
      <c r="AD545" s="119"/>
      <c r="AE545" s="78"/>
      <c r="AF545" s="123">
        <f t="shared" si="72"/>
        <v>12735</v>
      </c>
    </row>
    <row r="546" spans="1:32" ht="230.25" hidden="1" outlineLevel="3" thickBot="1" x14ac:dyDescent="0.25">
      <c r="A546" s="251" t="s">
        <v>4783</v>
      </c>
      <c r="B546" s="678"/>
      <c r="C546" s="635"/>
      <c r="D546" s="627"/>
      <c r="E546" s="209" t="s">
        <v>1353</v>
      </c>
      <c r="F546" s="209" t="s">
        <v>2882</v>
      </c>
      <c r="G546" s="143" t="s">
        <v>1254</v>
      </c>
      <c r="H546" s="526" t="s">
        <v>1804</v>
      </c>
      <c r="I546" s="215" t="s">
        <v>768</v>
      </c>
      <c r="J546" s="255">
        <v>2</v>
      </c>
      <c r="K546" s="178" t="s">
        <v>448</v>
      </c>
      <c r="L546" s="125" t="s">
        <v>743</v>
      </c>
      <c r="M546" s="166">
        <v>1</v>
      </c>
      <c r="N546" s="147">
        <f t="shared" si="73"/>
        <v>2</v>
      </c>
      <c r="O546" s="551" t="s">
        <v>6563</v>
      </c>
      <c r="P546" s="323" t="s">
        <v>6452</v>
      </c>
      <c r="Q546" s="338">
        <v>3</v>
      </c>
      <c r="R546" s="149">
        <f t="shared" si="74"/>
        <v>6</v>
      </c>
      <c r="S546" s="159"/>
      <c r="T546" s="494"/>
      <c r="U546" s="451"/>
      <c r="V546" s="451"/>
      <c r="W546" s="209"/>
      <c r="X546" s="209"/>
      <c r="Y546" s="211"/>
      <c r="Z546" s="209"/>
      <c r="AA546" s="209"/>
      <c r="AB546" s="160"/>
      <c r="AC546" s="155"/>
      <c r="AD546" s="119"/>
      <c r="AE546" s="78"/>
      <c r="AF546" s="123">
        <f t="shared" si="72"/>
        <v>12736</v>
      </c>
    </row>
    <row r="547" spans="1:32" ht="230.25" hidden="1" outlineLevel="3" thickBot="1" x14ac:dyDescent="0.25">
      <c r="A547" s="251" t="s">
        <v>4784</v>
      </c>
      <c r="B547" s="646" t="s">
        <v>2845</v>
      </c>
      <c r="C547" s="601" t="s">
        <v>2865</v>
      </c>
      <c r="D547" s="638" t="s">
        <v>306</v>
      </c>
      <c r="E547" s="209" t="s">
        <v>1050</v>
      </c>
      <c r="F547" s="209" t="s">
        <v>2882</v>
      </c>
      <c r="G547" s="143" t="s">
        <v>1254</v>
      </c>
      <c r="H547" s="526" t="s">
        <v>1804</v>
      </c>
      <c r="I547" s="215" t="s">
        <v>768</v>
      </c>
      <c r="J547" s="255">
        <v>2</v>
      </c>
      <c r="K547" s="178" t="s">
        <v>446</v>
      </c>
      <c r="L547" s="256" t="s">
        <v>743</v>
      </c>
      <c r="M547" s="166">
        <v>1</v>
      </c>
      <c r="N547" s="147">
        <f t="shared" si="73"/>
        <v>2</v>
      </c>
      <c r="O547" s="551" t="s">
        <v>6563</v>
      </c>
      <c r="P547" s="323" t="s">
        <v>6452</v>
      </c>
      <c r="Q547" s="338">
        <v>3</v>
      </c>
      <c r="R547" s="149">
        <f t="shared" si="74"/>
        <v>6</v>
      </c>
      <c r="S547" s="159"/>
      <c r="T547" s="494"/>
      <c r="U547" s="451"/>
      <c r="V547" s="451"/>
      <c r="W547" s="209"/>
      <c r="X547" s="209"/>
      <c r="Y547" s="211"/>
      <c r="Z547" s="209"/>
      <c r="AA547" s="209"/>
      <c r="AB547" s="160"/>
      <c r="AC547" s="155"/>
      <c r="AD547" s="119"/>
      <c r="AE547" s="78"/>
      <c r="AF547" s="123">
        <f t="shared" si="72"/>
        <v>12737</v>
      </c>
    </row>
    <row r="548" spans="1:32" ht="230.25" hidden="1" outlineLevel="3" thickBot="1" x14ac:dyDescent="0.25">
      <c r="A548" s="251" t="s">
        <v>4785</v>
      </c>
      <c r="B548" s="678"/>
      <c r="C548" s="602"/>
      <c r="D548" s="625"/>
      <c r="E548" s="209" t="s">
        <v>1353</v>
      </c>
      <c r="F548" s="209" t="s">
        <v>2881</v>
      </c>
      <c r="G548" s="143" t="s">
        <v>1247</v>
      </c>
      <c r="H548" s="513" t="s">
        <v>1228</v>
      </c>
      <c r="I548" s="215" t="s">
        <v>1178</v>
      </c>
      <c r="J548" s="255">
        <v>1</v>
      </c>
      <c r="K548" s="178" t="s">
        <v>448</v>
      </c>
      <c r="L548" s="256" t="s">
        <v>754</v>
      </c>
      <c r="M548" s="333">
        <v>1</v>
      </c>
      <c r="N548" s="147">
        <f t="shared" si="73"/>
        <v>1</v>
      </c>
      <c r="O548" s="551" t="s">
        <v>6563</v>
      </c>
      <c r="P548" s="323" t="s">
        <v>6452</v>
      </c>
      <c r="Q548" s="338">
        <v>3</v>
      </c>
      <c r="R548" s="149">
        <f t="shared" si="74"/>
        <v>3</v>
      </c>
      <c r="S548" s="159"/>
      <c r="T548" s="494"/>
      <c r="U548" s="451"/>
      <c r="V548" s="451"/>
      <c r="W548" s="209"/>
      <c r="X548" s="209"/>
      <c r="Y548" s="211"/>
      <c r="Z548" s="209"/>
      <c r="AA548" s="209"/>
      <c r="AB548" s="160"/>
      <c r="AC548" s="155"/>
      <c r="AD548" s="119"/>
      <c r="AE548" s="78"/>
      <c r="AF548" s="123">
        <f t="shared" si="72"/>
        <v>12738</v>
      </c>
    </row>
    <row r="549" spans="1:32" ht="230.25" hidden="1" outlineLevel="3" thickBot="1" x14ac:dyDescent="0.25">
      <c r="A549" s="251" t="s">
        <v>4786</v>
      </c>
      <c r="B549" s="596" t="s">
        <v>2866</v>
      </c>
      <c r="C549" s="601" t="s">
        <v>2867</v>
      </c>
      <c r="D549" s="638" t="s">
        <v>2729</v>
      </c>
      <c r="E549" s="209" t="s">
        <v>208</v>
      </c>
      <c r="F549" s="209" t="s">
        <v>2410</v>
      </c>
      <c r="G549" s="143" t="s">
        <v>1254</v>
      </c>
      <c r="H549" s="526" t="s">
        <v>1227</v>
      </c>
      <c r="I549" s="215" t="s">
        <v>768</v>
      </c>
      <c r="J549" s="255">
        <v>1</v>
      </c>
      <c r="K549" s="259" t="s">
        <v>192</v>
      </c>
      <c r="L549" s="215" t="s">
        <v>203</v>
      </c>
      <c r="M549" s="166">
        <v>1</v>
      </c>
      <c r="N549" s="147">
        <f t="shared" si="73"/>
        <v>1</v>
      </c>
      <c r="O549" s="551" t="s">
        <v>6563</v>
      </c>
      <c r="P549" s="462" t="s">
        <v>103</v>
      </c>
      <c r="Q549" s="338">
        <v>5</v>
      </c>
      <c r="R549" s="149">
        <f t="shared" si="74"/>
        <v>5</v>
      </c>
      <c r="S549" s="159"/>
      <c r="T549" s="494"/>
      <c r="U549" s="451"/>
      <c r="V549" s="451"/>
      <c r="W549" s="209"/>
      <c r="X549" s="209"/>
      <c r="Y549" s="211"/>
      <c r="Z549" s="209"/>
      <c r="AA549" s="209"/>
      <c r="AB549" s="160"/>
      <c r="AC549" s="155"/>
      <c r="AD549" s="119"/>
      <c r="AE549" s="78"/>
      <c r="AF549" s="123">
        <f t="shared" si="72"/>
        <v>12739</v>
      </c>
    </row>
    <row r="550" spans="1:32" ht="230.25" hidden="1" outlineLevel="3" thickBot="1" x14ac:dyDescent="0.25">
      <c r="A550" s="251" t="s">
        <v>4787</v>
      </c>
      <c r="B550" s="597"/>
      <c r="C550" s="602"/>
      <c r="D550" s="625"/>
      <c r="E550" s="209" t="s">
        <v>255</v>
      </c>
      <c r="F550" s="209" t="s">
        <v>2883</v>
      </c>
      <c r="G550" s="143" t="s">
        <v>1247</v>
      </c>
      <c r="H550" s="252" t="s">
        <v>1228</v>
      </c>
      <c r="I550" s="215" t="s">
        <v>1178</v>
      </c>
      <c r="J550" s="255">
        <v>3</v>
      </c>
      <c r="K550" s="178" t="s">
        <v>453</v>
      </c>
      <c r="L550" s="256" t="s">
        <v>449</v>
      </c>
      <c r="M550" s="253">
        <v>1</v>
      </c>
      <c r="N550" s="147">
        <f t="shared" si="73"/>
        <v>3</v>
      </c>
      <c r="O550" s="551" t="s">
        <v>6563</v>
      </c>
      <c r="P550" s="323" t="s">
        <v>6452</v>
      </c>
      <c r="Q550" s="338">
        <v>3</v>
      </c>
      <c r="R550" s="149">
        <f t="shared" si="74"/>
        <v>9</v>
      </c>
      <c r="S550" s="159"/>
      <c r="T550" s="494"/>
      <c r="U550" s="451"/>
      <c r="V550" s="451"/>
      <c r="W550" s="209"/>
      <c r="X550" s="209"/>
      <c r="Y550" s="211"/>
      <c r="Z550" s="209"/>
      <c r="AA550" s="209"/>
      <c r="AB550" s="160"/>
      <c r="AC550" s="155"/>
      <c r="AD550" s="119"/>
      <c r="AE550" s="78"/>
      <c r="AF550" s="123">
        <f t="shared" si="72"/>
        <v>12740</v>
      </c>
    </row>
    <row r="551" spans="1:32" ht="230.25" hidden="1" outlineLevel="3" thickBot="1" x14ac:dyDescent="0.25">
      <c r="A551" s="251" t="s">
        <v>4788</v>
      </c>
      <c r="B551" s="646" t="s">
        <v>2846</v>
      </c>
      <c r="C551" s="635" t="s">
        <v>2848</v>
      </c>
      <c r="D551" s="627" t="s">
        <v>306</v>
      </c>
      <c r="E551" s="209" t="s">
        <v>445</v>
      </c>
      <c r="F551" s="209" t="s">
        <v>2884</v>
      </c>
      <c r="G551" s="143" t="s">
        <v>729</v>
      </c>
      <c r="H551" s="526" t="s">
        <v>1804</v>
      </c>
      <c r="I551" s="215" t="s">
        <v>768</v>
      </c>
      <c r="J551" s="255">
        <v>1</v>
      </c>
      <c r="K551" s="178" t="s">
        <v>446</v>
      </c>
      <c r="L551" s="256" t="s">
        <v>743</v>
      </c>
      <c r="M551" s="166">
        <v>1</v>
      </c>
      <c r="N551" s="147">
        <f t="shared" si="73"/>
        <v>1</v>
      </c>
      <c r="O551" s="551" t="s">
        <v>6563</v>
      </c>
      <c r="P551" s="323" t="s">
        <v>6453</v>
      </c>
      <c r="Q551" s="338">
        <v>3</v>
      </c>
      <c r="R551" s="149">
        <f t="shared" si="74"/>
        <v>3</v>
      </c>
      <c r="S551" s="159"/>
      <c r="T551" s="494"/>
      <c r="U551" s="451"/>
      <c r="V551" s="451" t="s">
        <v>774</v>
      </c>
      <c r="W551" s="209"/>
      <c r="X551" s="209"/>
      <c r="Y551" s="211"/>
      <c r="Z551" s="209"/>
      <c r="AA551" s="209"/>
      <c r="AB551" s="160"/>
      <c r="AC551" s="155"/>
      <c r="AD551" s="119"/>
      <c r="AE551" s="78"/>
      <c r="AF551" s="123">
        <f t="shared" si="72"/>
        <v>12741</v>
      </c>
    </row>
    <row r="552" spans="1:32" ht="230.25" hidden="1" outlineLevel="3" thickBot="1" x14ac:dyDescent="0.25">
      <c r="A552" s="251" t="s">
        <v>4789</v>
      </c>
      <c r="B552" s="678"/>
      <c r="C552" s="635"/>
      <c r="D552" s="627"/>
      <c r="E552" s="209" t="s">
        <v>447</v>
      </c>
      <c r="F552" s="209" t="s">
        <v>2885</v>
      </c>
      <c r="G552" s="143" t="s">
        <v>729</v>
      </c>
      <c r="H552" s="526" t="s">
        <v>1804</v>
      </c>
      <c r="I552" s="215" t="s">
        <v>768</v>
      </c>
      <c r="J552" s="255">
        <v>1</v>
      </c>
      <c r="K552" s="178" t="s">
        <v>448</v>
      </c>
      <c r="L552" s="256" t="s">
        <v>743</v>
      </c>
      <c r="M552" s="166">
        <v>1</v>
      </c>
      <c r="N552" s="147">
        <f t="shared" si="73"/>
        <v>1</v>
      </c>
      <c r="O552" s="551" t="s">
        <v>6563</v>
      </c>
      <c r="P552" s="323" t="s">
        <v>6453</v>
      </c>
      <c r="Q552" s="338">
        <v>3</v>
      </c>
      <c r="R552" s="149">
        <f t="shared" si="74"/>
        <v>3</v>
      </c>
      <c r="S552" s="159"/>
      <c r="T552" s="494"/>
      <c r="U552" s="451"/>
      <c r="V552" s="451" t="s">
        <v>774</v>
      </c>
      <c r="W552" s="209"/>
      <c r="X552" s="209"/>
      <c r="Y552" s="211"/>
      <c r="Z552" s="209"/>
      <c r="AA552" s="209"/>
      <c r="AB552" s="160"/>
      <c r="AC552" s="155"/>
      <c r="AD552" s="119"/>
      <c r="AE552" s="78"/>
      <c r="AF552" s="123">
        <f t="shared" si="72"/>
        <v>12742</v>
      </c>
    </row>
    <row r="553" spans="1:32" ht="230.25" hidden="1" outlineLevel="3" thickBot="1" x14ac:dyDescent="0.25">
      <c r="A553" s="251" t="s">
        <v>4790</v>
      </c>
      <c r="B553" s="646" t="s">
        <v>2847</v>
      </c>
      <c r="C553" s="635" t="s">
        <v>2849</v>
      </c>
      <c r="D553" s="627" t="s">
        <v>306</v>
      </c>
      <c r="E553" s="209" t="s">
        <v>445</v>
      </c>
      <c r="F553" s="209" t="s">
        <v>2885</v>
      </c>
      <c r="G553" s="143" t="s">
        <v>729</v>
      </c>
      <c r="H553" s="526" t="s">
        <v>1804</v>
      </c>
      <c r="I553" s="215" t="s">
        <v>768</v>
      </c>
      <c r="J553" s="255">
        <v>1</v>
      </c>
      <c r="K553" s="178" t="s">
        <v>446</v>
      </c>
      <c r="L553" s="256" t="s">
        <v>743</v>
      </c>
      <c r="M553" s="166">
        <v>1</v>
      </c>
      <c r="N553" s="147">
        <f t="shared" si="73"/>
        <v>1</v>
      </c>
      <c r="O553" s="551" t="s">
        <v>6563</v>
      </c>
      <c r="P553" s="323" t="s">
        <v>6453</v>
      </c>
      <c r="Q553" s="338">
        <v>3</v>
      </c>
      <c r="R553" s="149">
        <f t="shared" si="74"/>
        <v>3</v>
      </c>
      <c r="S553" s="159"/>
      <c r="T553" s="494"/>
      <c r="U553" s="451"/>
      <c r="V553" s="451"/>
      <c r="W553" s="209"/>
      <c r="X553" s="209"/>
      <c r="Y553" s="211"/>
      <c r="Z553" s="209"/>
      <c r="AA553" s="209"/>
      <c r="AB553" s="160"/>
      <c r="AC553" s="155"/>
      <c r="AD553" s="119"/>
      <c r="AE553" s="78"/>
      <c r="AF553" s="123">
        <f t="shared" si="72"/>
        <v>12743</v>
      </c>
    </row>
    <row r="554" spans="1:32" ht="230.25" hidden="1" outlineLevel="3" thickBot="1" x14ac:dyDescent="0.25">
      <c r="A554" s="251" t="s">
        <v>4791</v>
      </c>
      <c r="B554" s="678"/>
      <c r="C554" s="600"/>
      <c r="D554" s="624"/>
      <c r="E554" s="209" t="s">
        <v>447</v>
      </c>
      <c r="F554" s="209" t="s">
        <v>2884</v>
      </c>
      <c r="G554" s="143" t="s">
        <v>729</v>
      </c>
      <c r="H554" s="526" t="s">
        <v>1804</v>
      </c>
      <c r="I554" s="215" t="s">
        <v>768</v>
      </c>
      <c r="J554" s="255">
        <v>1</v>
      </c>
      <c r="K554" s="178" t="s">
        <v>448</v>
      </c>
      <c r="L554" s="256" t="s">
        <v>743</v>
      </c>
      <c r="M554" s="333">
        <v>1</v>
      </c>
      <c r="N554" s="147">
        <f t="shared" si="73"/>
        <v>1</v>
      </c>
      <c r="O554" s="551" t="s">
        <v>6563</v>
      </c>
      <c r="P554" s="323" t="s">
        <v>6453</v>
      </c>
      <c r="Q554" s="338">
        <v>3</v>
      </c>
      <c r="R554" s="149">
        <f t="shared" si="74"/>
        <v>3</v>
      </c>
      <c r="S554" s="159"/>
      <c r="T554" s="494"/>
      <c r="U554" s="451"/>
      <c r="V554" s="451"/>
      <c r="W554" s="209"/>
      <c r="X554" s="209"/>
      <c r="Y554" s="211"/>
      <c r="Z554" s="209"/>
      <c r="AA554" s="209"/>
      <c r="AB554" s="160"/>
      <c r="AC554" s="155"/>
      <c r="AD554" s="119"/>
      <c r="AE554" s="78"/>
      <c r="AF554" s="123">
        <f t="shared" si="72"/>
        <v>12744</v>
      </c>
    </row>
    <row r="555" spans="1:32" ht="230.25" hidden="1" outlineLevel="3" thickBot="1" x14ac:dyDescent="0.25">
      <c r="A555" s="251" t="s">
        <v>4792</v>
      </c>
      <c r="B555" s="596" t="s">
        <v>2887</v>
      </c>
      <c r="C555" s="600" t="s">
        <v>2886</v>
      </c>
      <c r="D555" s="624" t="s">
        <v>2729</v>
      </c>
      <c r="E555" s="209" t="s">
        <v>208</v>
      </c>
      <c r="F555" s="209" t="s">
        <v>2410</v>
      </c>
      <c r="G555" s="143" t="s">
        <v>1254</v>
      </c>
      <c r="H555" s="526" t="s">
        <v>1227</v>
      </c>
      <c r="I555" s="215" t="s">
        <v>768</v>
      </c>
      <c r="J555" s="255">
        <v>1</v>
      </c>
      <c r="K555" s="259" t="s">
        <v>192</v>
      </c>
      <c r="L555" s="215" t="s">
        <v>203</v>
      </c>
      <c r="M555" s="166">
        <v>1</v>
      </c>
      <c r="N555" s="147">
        <f>J555*M555</f>
        <v>1</v>
      </c>
      <c r="O555" s="551" t="s">
        <v>6563</v>
      </c>
      <c r="P555" s="462" t="s">
        <v>103</v>
      </c>
      <c r="Q555" s="338">
        <v>5</v>
      </c>
      <c r="R555" s="149">
        <f>J555*M555*Q555</f>
        <v>5</v>
      </c>
      <c r="S555" s="159"/>
      <c r="T555" s="494"/>
      <c r="U555" s="451"/>
      <c r="V555" s="451"/>
      <c r="W555" s="209"/>
      <c r="X555" s="209"/>
      <c r="Y555" s="211"/>
      <c r="Z555" s="209"/>
      <c r="AA555" s="209"/>
      <c r="AB555" s="160"/>
      <c r="AC555" s="155"/>
      <c r="AD555" s="119"/>
      <c r="AE555" s="78"/>
      <c r="AF555" s="123">
        <f t="shared" si="72"/>
        <v>12745</v>
      </c>
    </row>
    <row r="556" spans="1:32" ht="230.25" hidden="1" outlineLevel="3" thickBot="1" x14ac:dyDescent="0.25">
      <c r="A556" s="251" t="s">
        <v>4793</v>
      </c>
      <c r="B556" s="597"/>
      <c r="C556" s="602"/>
      <c r="D556" s="625"/>
      <c r="E556" s="209" t="s">
        <v>255</v>
      </c>
      <c r="F556" s="209" t="s">
        <v>2884</v>
      </c>
      <c r="G556" s="143" t="s">
        <v>729</v>
      </c>
      <c r="H556" s="526" t="s">
        <v>1227</v>
      </c>
      <c r="I556" s="215" t="s">
        <v>768</v>
      </c>
      <c r="J556" s="255">
        <v>1</v>
      </c>
      <c r="K556" s="178" t="s">
        <v>453</v>
      </c>
      <c r="L556" s="256" t="s">
        <v>449</v>
      </c>
      <c r="M556" s="253">
        <v>1</v>
      </c>
      <c r="N556" s="147">
        <f>J556*M556</f>
        <v>1</v>
      </c>
      <c r="O556" s="551" t="s">
        <v>6563</v>
      </c>
      <c r="P556" s="323" t="s">
        <v>6453</v>
      </c>
      <c r="Q556" s="338">
        <v>3</v>
      </c>
      <c r="R556" s="149">
        <f>J556*M556*Q556</f>
        <v>3</v>
      </c>
      <c r="S556" s="159"/>
      <c r="T556" s="494"/>
      <c r="U556" s="451"/>
      <c r="V556" s="451"/>
      <c r="W556" s="209"/>
      <c r="X556" s="209"/>
      <c r="Y556" s="211"/>
      <c r="Z556" s="209"/>
      <c r="AA556" s="209"/>
      <c r="AB556" s="160"/>
      <c r="AC556" s="155"/>
      <c r="AD556" s="119"/>
      <c r="AE556" s="78"/>
      <c r="AF556" s="123">
        <f t="shared" si="72"/>
        <v>12746</v>
      </c>
    </row>
    <row r="557" spans="1:32" ht="230.25" hidden="1" outlineLevel="3" thickBot="1" x14ac:dyDescent="0.25">
      <c r="A557" s="251" t="s">
        <v>4794</v>
      </c>
      <c r="B557" s="646" t="s">
        <v>2888</v>
      </c>
      <c r="C557" s="600" t="s">
        <v>2850</v>
      </c>
      <c r="D557" s="624" t="s">
        <v>2889</v>
      </c>
      <c r="E557" s="209" t="s">
        <v>445</v>
      </c>
      <c r="F557" s="209" t="s">
        <v>1877</v>
      </c>
      <c r="G557" s="143" t="s">
        <v>729</v>
      </c>
      <c r="H557" s="526" t="s">
        <v>1804</v>
      </c>
      <c r="I557" s="215" t="s">
        <v>768</v>
      </c>
      <c r="J557" s="255">
        <v>1</v>
      </c>
      <c r="K557" s="178" t="s">
        <v>446</v>
      </c>
      <c r="L557" s="256" t="s">
        <v>743</v>
      </c>
      <c r="M557" s="166">
        <v>1</v>
      </c>
      <c r="N557" s="147">
        <f t="shared" ref="N557:N564" si="75">J557*M557</f>
        <v>1</v>
      </c>
      <c r="O557" s="551" t="s">
        <v>6563</v>
      </c>
      <c r="P557" s="152" t="s">
        <v>675</v>
      </c>
      <c r="Q557" s="338">
        <v>5</v>
      </c>
      <c r="R557" s="149">
        <f t="shared" ref="R557:R564" si="76">J557*M557*Q557</f>
        <v>5</v>
      </c>
      <c r="S557" s="159"/>
      <c r="T557" s="494"/>
      <c r="U557" s="451"/>
      <c r="V557" s="451"/>
      <c r="W557" s="209"/>
      <c r="X557" s="209"/>
      <c r="Y557" s="211"/>
      <c r="Z557" s="209"/>
      <c r="AA557" s="209"/>
      <c r="AB557" s="160"/>
      <c r="AC557" s="155"/>
      <c r="AD557" s="119"/>
      <c r="AE557" s="78"/>
      <c r="AF557" s="123">
        <f t="shared" si="72"/>
        <v>12747</v>
      </c>
    </row>
    <row r="558" spans="1:32" ht="230.25" hidden="1" outlineLevel="3" thickBot="1" x14ac:dyDescent="0.25">
      <c r="A558" s="251" t="s">
        <v>4795</v>
      </c>
      <c r="B558" s="678"/>
      <c r="C558" s="602"/>
      <c r="D558" s="625"/>
      <c r="E558" s="209" t="s">
        <v>251</v>
      </c>
      <c r="F558" s="209" t="s">
        <v>1877</v>
      </c>
      <c r="G558" s="143" t="s">
        <v>729</v>
      </c>
      <c r="H558" s="526" t="s">
        <v>1227</v>
      </c>
      <c r="I558" s="215" t="s">
        <v>768</v>
      </c>
      <c r="J558" s="255">
        <v>1</v>
      </c>
      <c r="K558" s="178" t="s">
        <v>446</v>
      </c>
      <c r="L558" s="256" t="s">
        <v>5792</v>
      </c>
      <c r="M558" s="166">
        <v>1</v>
      </c>
      <c r="N558" s="147">
        <f t="shared" si="75"/>
        <v>1</v>
      </c>
      <c r="O558" s="551" t="s">
        <v>6563</v>
      </c>
      <c r="P558" s="152" t="s">
        <v>675</v>
      </c>
      <c r="Q558" s="338">
        <v>5</v>
      </c>
      <c r="R558" s="149">
        <f t="shared" si="76"/>
        <v>5</v>
      </c>
      <c r="S558" s="159"/>
      <c r="T558" s="494"/>
      <c r="U558" s="451"/>
      <c r="V558" s="451"/>
      <c r="W558" s="209"/>
      <c r="X558" s="209"/>
      <c r="Y558" s="211"/>
      <c r="Z558" s="209"/>
      <c r="AA558" s="209"/>
      <c r="AB558" s="160"/>
      <c r="AC558" s="155"/>
      <c r="AD558" s="119"/>
      <c r="AE558" s="78"/>
      <c r="AF558" s="123">
        <f t="shared" si="72"/>
        <v>12748</v>
      </c>
    </row>
    <row r="559" spans="1:32" ht="230.25" hidden="1" outlineLevel="3" thickBot="1" x14ac:dyDescent="0.25">
      <c r="A559" s="251" t="s">
        <v>4796</v>
      </c>
      <c r="B559" s="407" t="s">
        <v>2834</v>
      </c>
      <c r="C559" s="254" t="s">
        <v>2870</v>
      </c>
      <c r="D559" s="357" t="s">
        <v>304</v>
      </c>
      <c r="E559" s="209" t="s">
        <v>771</v>
      </c>
      <c r="F559" s="508" t="s">
        <v>6454</v>
      </c>
      <c r="G559" s="504" t="s">
        <v>4218</v>
      </c>
      <c r="H559" s="526" t="s">
        <v>1803</v>
      </c>
      <c r="I559" s="215" t="s">
        <v>3018</v>
      </c>
      <c r="J559" s="257">
        <v>3</v>
      </c>
      <c r="K559" s="178" t="s">
        <v>453</v>
      </c>
      <c r="L559" s="256" t="s">
        <v>449</v>
      </c>
      <c r="M559" s="253">
        <v>2</v>
      </c>
      <c r="N559" s="147">
        <f>J559*M559</f>
        <v>6</v>
      </c>
      <c r="O559" s="551" t="s">
        <v>6563</v>
      </c>
      <c r="P559" s="323" t="s">
        <v>6348</v>
      </c>
      <c r="Q559" s="338">
        <v>3</v>
      </c>
      <c r="R559" s="149">
        <f>J559*M559*Q559</f>
        <v>18</v>
      </c>
      <c r="S559" s="159"/>
      <c r="T559" s="494"/>
      <c r="U559" s="451"/>
      <c r="V559" s="451"/>
      <c r="W559" s="209"/>
      <c r="X559" s="209"/>
      <c r="Y559" s="211"/>
      <c r="Z559" s="209"/>
      <c r="AA559" s="209"/>
      <c r="AB559" s="160"/>
      <c r="AC559" s="155"/>
      <c r="AD559" s="119"/>
      <c r="AE559" s="78"/>
      <c r="AF559" s="123">
        <f t="shared" si="72"/>
        <v>12749</v>
      </c>
    </row>
    <row r="560" spans="1:32" ht="230.25" hidden="1" outlineLevel="3" thickBot="1" x14ac:dyDescent="0.25">
      <c r="A560" s="251" t="s">
        <v>5970</v>
      </c>
      <c r="B560" s="596" t="s">
        <v>6455</v>
      </c>
      <c r="C560" s="600" t="s">
        <v>5852</v>
      </c>
      <c r="D560" s="624" t="s">
        <v>5853</v>
      </c>
      <c r="E560" s="209" t="s">
        <v>208</v>
      </c>
      <c r="F560" s="209" t="s">
        <v>2410</v>
      </c>
      <c r="G560" s="143" t="s">
        <v>1254</v>
      </c>
      <c r="H560" s="526" t="s">
        <v>1227</v>
      </c>
      <c r="I560" s="215" t="s">
        <v>768</v>
      </c>
      <c r="J560" s="255">
        <v>1</v>
      </c>
      <c r="K560" s="259" t="s">
        <v>192</v>
      </c>
      <c r="L560" s="215" t="s">
        <v>203</v>
      </c>
      <c r="M560" s="166">
        <v>1</v>
      </c>
      <c r="N560" s="147">
        <f>J560*M560</f>
        <v>1</v>
      </c>
      <c r="O560" s="551" t="s">
        <v>6563</v>
      </c>
      <c r="P560" s="152" t="s">
        <v>675</v>
      </c>
      <c r="Q560" s="338">
        <v>5</v>
      </c>
      <c r="R560" s="149">
        <f>J560*M560*Q560</f>
        <v>5</v>
      </c>
      <c r="S560" s="159"/>
      <c r="T560" s="494"/>
      <c r="U560" s="451"/>
      <c r="V560" s="451"/>
      <c r="W560" s="209"/>
      <c r="X560" s="209"/>
      <c r="Y560" s="211"/>
      <c r="Z560" s="209"/>
      <c r="AA560" s="209"/>
      <c r="AB560" s="160"/>
      <c r="AC560" s="155"/>
      <c r="AD560" s="119"/>
      <c r="AE560" s="78"/>
      <c r="AF560" s="123">
        <f t="shared" si="72"/>
        <v>14653</v>
      </c>
    </row>
    <row r="561" spans="1:32" ht="230.25" hidden="1" outlineLevel="3" thickBot="1" x14ac:dyDescent="0.25">
      <c r="A561" s="251" t="s">
        <v>5971</v>
      </c>
      <c r="B561" s="597"/>
      <c r="C561" s="602"/>
      <c r="D561" s="625"/>
      <c r="E561" s="209" t="s">
        <v>255</v>
      </c>
      <c r="F561" s="508" t="s">
        <v>6454</v>
      </c>
      <c r="G561" s="504" t="s">
        <v>4218</v>
      </c>
      <c r="H561" s="526" t="s">
        <v>1803</v>
      </c>
      <c r="I561" s="215" t="s">
        <v>3018</v>
      </c>
      <c r="J561" s="257">
        <v>3</v>
      </c>
      <c r="K561" s="178" t="s">
        <v>453</v>
      </c>
      <c r="L561" s="256" t="s">
        <v>449</v>
      </c>
      <c r="M561" s="253">
        <v>2</v>
      </c>
      <c r="N561" s="147">
        <f>J561*M561</f>
        <v>6</v>
      </c>
      <c r="O561" s="551" t="s">
        <v>6563</v>
      </c>
      <c r="P561" s="323" t="s">
        <v>6348</v>
      </c>
      <c r="Q561" s="338">
        <v>3</v>
      </c>
      <c r="R561" s="149">
        <f>J561*M561*Q561</f>
        <v>18</v>
      </c>
      <c r="S561" s="159"/>
      <c r="T561" s="494"/>
      <c r="U561" s="451"/>
      <c r="V561" s="451"/>
      <c r="W561" s="209"/>
      <c r="X561" s="209"/>
      <c r="Y561" s="211"/>
      <c r="Z561" s="209"/>
      <c r="AA561" s="209"/>
      <c r="AB561" s="160"/>
      <c r="AC561" s="155"/>
      <c r="AD561" s="119"/>
      <c r="AE561" s="78"/>
      <c r="AF561" s="123">
        <f t="shared" si="72"/>
        <v>14654</v>
      </c>
    </row>
    <row r="562" spans="1:32" ht="230.25" hidden="1" outlineLevel="3" thickBot="1" x14ac:dyDescent="0.25">
      <c r="A562" s="251" t="s">
        <v>4797</v>
      </c>
      <c r="B562" s="408" t="s">
        <v>5942</v>
      </c>
      <c r="C562" s="254" t="s">
        <v>2871</v>
      </c>
      <c r="D562" s="353" t="s">
        <v>772</v>
      </c>
      <c r="E562" s="209" t="s">
        <v>1223</v>
      </c>
      <c r="F562" s="508" t="s">
        <v>6454</v>
      </c>
      <c r="G562" s="504" t="s">
        <v>4218</v>
      </c>
      <c r="H562" s="526" t="s">
        <v>1803</v>
      </c>
      <c r="I562" s="215" t="s">
        <v>3018</v>
      </c>
      <c r="J562" s="257">
        <v>3</v>
      </c>
      <c r="K562" s="178" t="s">
        <v>453</v>
      </c>
      <c r="L562" s="256" t="s">
        <v>449</v>
      </c>
      <c r="M562" s="253">
        <v>2</v>
      </c>
      <c r="N562" s="147">
        <f>J562*M562</f>
        <v>6</v>
      </c>
      <c r="O562" s="551" t="s">
        <v>6563</v>
      </c>
      <c r="P562" s="323" t="s">
        <v>6348</v>
      </c>
      <c r="Q562" s="338">
        <v>3</v>
      </c>
      <c r="R562" s="149">
        <f>J562*M562*Q562</f>
        <v>18</v>
      </c>
      <c r="S562" s="159"/>
      <c r="T562" s="494"/>
      <c r="U562" s="451"/>
      <c r="V562" s="451"/>
      <c r="W562" s="209"/>
      <c r="X562" s="209"/>
      <c r="Y562" s="211"/>
      <c r="Z562" s="209"/>
      <c r="AA562" s="209"/>
      <c r="AB562" s="160"/>
      <c r="AC562" s="155"/>
      <c r="AD562" s="119"/>
      <c r="AE562" s="78"/>
      <c r="AF562" s="123">
        <f t="shared" si="72"/>
        <v>12750</v>
      </c>
    </row>
    <row r="563" spans="1:32" ht="230.25" hidden="1" outlineLevel="3" thickBot="1" x14ac:dyDescent="0.25">
      <c r="A563" s="389" t="s">
        <v>4798</v>
      </c>
      <c r="B563" s="751" t="s">
        <v>5945</v>
      </c>
      <c r="C563" s="753" t="s">
        <v>2872</v>
      </c>
      <c r="D563" s="750" t="s">
        <v>2763</v>
      </c>
      <c r="E563" s="358" t="s">
        <v>194</v>
      </c>
      <c r="F563" s="508" t="s">
        <v>6454</v>
      </c>
      <c r="G563" s="504" t="s">
        <v>4218</v>
      </c>
      <c r="H563" s="526" t="s">
        <v>1803</v>
      </c>
      <c r="I563" s="215" t="s">
        <v>3018</v>
      </c>
      <c r="J563" s="257">
        <v>3</v>
      </c>
      <c r="K563" s="178" t="s">
        <v>453</v>
      </c>
      <c r="L563" s="256" t="s">
        <v>449</v>
      </c>
      <c r="M563" s="253">
        <v>2</v>
      </c>
      <c r="N563" s="147">
        <f>J563*M563</f>
        <v>6</v>
      </c>
      <c r="O563" s="551" t="s">
        <v>6563</v>
      </c>
      <c r="P563" s="323" t="s">
        <v>6348</v>
      </c>
      <c r="Q563" s="338">
        <v>3</v>
      </c>
      <c r="R563" s="149">
        <f t="shared" si="76"/>
        <v>18</v>
      </c>
      <c r="S563" s="159"/>
      <c r="T563" s="494"/>
      <c r="U563" s="451"/>
      <c r="V563" s="451"/>
      <c r="W563" s="209"/>
      <c r="X563" s="209"/>
      <c r="Y563" s="211"/>
      <c r="Z563" s="209"/>
      <c r="AA563" s="209"/>
      <c r="AB563" s="160"/>
      <c r="AC563" s="155"/>
      <c r="AD563" s="119"/>
      <c r="AE563" s="78"/>
      <c r="AF563" s="123">
        <f t="shared" si="72"/>
        <v>12751</v>
      </c>
    </row>
    <row r="564" spans="1:32" ht="230.25" hidden="1" outlineLevel="3" thickBot="1" x14ac:dyDescent="0.25">
      <c r="A564" s="389" t="s">
        <v>4799</v>
      </c>
      <c r="B564" s="752"/>
      <c r="C564" s="753"/>
      <c r="D564" s="750"/>
      <c r="E564" s="358" t="s">
        <v>447</v>
      </c>
      <c r="F564" s="209" t="s">
        <v>2410</v>
      </c>
      <c r="G564" s="143" t="s">
        <v>1254</v>
      </c>
      <c r="H564" s="526" t="s">
        <v>1227</v>
      </c>
      <c r="I564" s="215" t="s">
        <v>768</v>
      </c>
      <c r="J564" s="390">
        <v>2</v>
      </c>
      <c r="K564" s="394" t="s">
        <v>453</v>
      </c>
      <c r="L564" s="391" t="s">
        <v>449</v>
      </c>
      <c r="M564" s="395">
        <v>1</v>
      </c>
      <c r="N564" s="392">
        <f t="shared" si="75"/>
        <v>2</v>
      </c>
      <c r="O564" s="551" t="s">
        <v>6563</v>
      </c>
      <c r="P564" s="393" t="s">
        <v>675</v>
      </c>
      <c r="Q564" s="338">
        <v>5</v>
      </c>
      <c r="R564" s="149">
        <f t="shared" si="76"/>
        <v>10</v>
      </c>
      <c r="S564" s="159"/>
      <c r="T564" s="494"/>
      <c r="U564" s="451"/>
      <c r="V564" s="451"/>
      <c r="W564" s="209"/>
      <c r="X564" s="209"/>
      <c r="Y564" s="211"/>
      <c r="Z564" s="209"/>
      <c r="AA564" s="209"/>
      <c r="AB564" s="160"/>
      <c r="AC564" s="155"/>
      <c r="AD564" s="119"/>
      <c r="AE564" s="78"/>
      <c r="AF564" s="123">
        <f t="shared" si="72"/>
        <v>12752</v>
      </c>
    </row>
    <row r="565" spans="1:32" ht="230.25" hidden="1" outlineLevel="3" thickBot="1" x14ac:dyDescent="0.25">
      <c r="A565" s="251" t="s">
        <v>546</v>
      </c>
      <c r="B565" s="646" t="s">
        <v>2877</v>
      </c>
      <c r="C565" s="635" t="s">
        <v>2133</v>
      </c>
      <c r="D565" s="627" t="s">
        <v>306</v>
      </c>
      <c r="E565" s="209" t="s">
        <v>445</v>
      </c>
      <c r="F565" s="209" t="s">
        <v>1360</v>
      </c>
      <c r="G565" s="143" t="s">
        <v>729</v>
      </c>
      <c r="H565" s="526" t="s">
        <v>1804</v>
      </c>
      <c r="I565" s="215" t="s">
        <v>768</v>
      </c>
      <c r="J565" s="255">
        <v>1</v>
      </c>
      <c r="K565" s="178" t="s">
        <v>446</v>
      </c>
      <c r="L565" s="256" t="s">
        <v>743</v>
      </c>
      <c r="M565" s="166">
        <v>1</v>
      </c>
      <c r="N565" s="147">
        <f t="shared" si="69"/>
        <v>1</v>
      </c>
      <c r="O565" s="551" t="s">
        <v>6563</v>
      </c>
      <c r="P565" s="323" t="s">
        <v>6456</v>
      </c>
      <c r="Q565" s="338">
        <v>3</v>
      </c>
      <c r="R565" s="149">
        <f t="shared" si="68"/>
        <v>3</v>
      </c>
      <c r="S565" s="159"/>
      <c r="T565" s="494"/>
      <c r="U565" s="451"/>
      <c r="V565" s="451"/>
      <c r="W565" s="209"/>
      <c r="X565" s="209"/>
      <c r="Y565" s="211"/>
      <c r="Z565" s="209"/>
      <c r="AA565" s="209"/>
      <c r="AB565" s="160"/>
      <c r="AC565" s="155"/>
      <c r="AD565" s="119"/>
      <c r="AE565" s="78"/>
      <c r="AF565" s="123">
        <f t="shared" si="72"/>
        <v>-1769</v>
      </c>
    </row>
    <row r="566" spans="1:32" ht="230.25" hidden="1" outlineLevel="3" thickBot="1" x14ac:dyDescent="0.25">
      <c r="A566" s="251" t="s">
        <v>908</v>
      </c>
      <c r="B566" s="678"/>
      <c r="C566" s="635"/>
      <c r="D566" s="627"/>
      <c r="E566" s="209" t="s">
        <v>447</v>
      </c>
      <c r="F566" s="209" t="s">
        <v>1361</v>
      </c>
      <c r="G566" s="143" t="s">
        <v>729</v>
      </c>
      <c r="H566" s="526" t="s">
        <v>1804</v>
      </c>
      <c r="I566" s="215" t="s">
        <v>768</v>
      </c>
      <c r="J566" s="255">
        <v>1</v>
      </c>
      <c r="K566" s="178" t="s">
        <v>448</v>
      </c>
      <c r="L566" s="256" t="s">
        <v>743</v>
      </c>
      <c r="M566" s="166">
        <v>1</v>
      </c>
      <c r="N566" s="147">
        <f t="shared" si="69"/>
        <v>1</v>
      </c>
      <c r="O566" s="551" t="s">
        <v>6563</v>
      </c>
      <c r="P566" s="323" t="s">
        <v>6456</v>
      </c>
      <c r="Q566" s="338">
        <v>3</v>
      </c>
      <c r="R566" s="149">
        <f t="shared" si="68"/>
        <v>3</v>
      </c>
      <c r="S566" s="159"/>
      <c r="T566" s="494"/>
      <c r="U566" s="451"/>
      <c r="V566" s="451"/>
      <c r="W566" s="209"/>
      <c r="X566" s="209"/>
      <c r="Y566" s="211"/>
      <c r="Z566" s="209"/>
      <c r="AA566" s="209"/>
      <c r="AB566" s="160"/>
      <c r="AC566" s="155"/>
      <c r="AD566" s="119"/>
      <c r="AE566" s="78"/>
      <c r="AF566" s="123">
        <f t="shared" si="72"/>
        <v>5781</v>
      </c>
    </row>
    <row r="567" spans="1:32" ht="230.25" hidden="1" outlineLevel="3" thickBot="1" x14ac:dyDescent="0.25">
      <c r="A567" s="251" t="s">
        <v>1637</v>
      </c>
      <c r="B567" s="646" t="s">
        <v>2878</v>
      </c>
      <c r="C567" s="635" t="s">
        <v>2134</v>
      </c>
      <c r="D567" s="627" t="s">
        <v>306</v>
      </c>
      <c r="E567" s="209" t="s">
        <v>445</v>
      </c>
      <c r="F567" s="209" t="s">
        <v>1361</v>
      </c>
      <c r="G567" s="143" t="s">
        <v>729</v>
      </c>
      <c r="H567" s="526" t="s">
        <v>1804</v>
      </c>
      <c r="I567" s="215" t="s">
        <v>768</v>
      </c>
      <c r="J567" s="255">
        <v>1</v>
      </c>
      <c r="K567" s="178" t="s">
        <v>446</v>
      </c>
      <c r="L567" s="256" t="s">
        <v>743</v>
      </c>
      <c r="M567" s="166">
        <v>1</v>
      </c>
      <c r="N567" s="147">
        <f t="shared" si="69"/>
        <v>1</v>
      </c>
      <c r="O567" s="551" t="s">
        <v>6563</v>
      </c>
      <c r="P567" s="323" t="s">
        <v>6456</v>
      </c>
      <c r="Q567" s="338">
        <v>3</v>
      </c>
      <c r="R567" s="149">
        <f t="shared" si="68"/>
        <v>3</v>
      </c>
      <c r="S567" s="159"/>
      <c r="T567" s="494"/>
      <c r="U567" s="451"/>
      <c r="V567" s="451"/>
      <c r="W567" s="209"/>
      <c r="X567" s="209"/>
      <c r="Y567" s="211"/>
      <c r="Z567" s="209"/>
      <c r="AA567" s="209"/>
      <c r="AB567" s="160"/>
      <c r="AC567" s="155"/>
      <c r="AD567" s="119"/>
      <c r="AE567" s="78"/>
      <c r="AF567" s="123">
        <f t="shared" si="72"/>
        <v>-9834</v>
      </c>
    </row>
    <row r="568" spans="1:32" ht="230.25" hidden="1" outlineLevel="3" thickBot="1" x14ac:dyDescent="0.25">
      <c r="A568" s="251" t="s">
        <v>1638</v>
      </c>
      <c r="B568" s="678"/>
      <c r="C568" s="600"/>
      <c r="D568" s="624"/>
      <c r="E568" s="209" t="s">
        <v>447</v>
      </c>
      <c r="F568" s="209" t="s">
        <v>1360</v>
      </c>
      <c r="G568" s="143" t="s">
        <v>729</v>
      </c>
      <c r="H568" s="526" t="s">
        <v>1804</v>
      </c>
      <c r="I568" s="215" t="s">
        <v>768</v>
      </c>
      <c r="J568" s="255">
        <v>1</v>
      </c>
      <c r="K568" s="178" t="s">
        <v>448</v>
      </c>
      <c r="L568" s="256" t="s">
        <v>743</v>
      </c>
      <c r="M568" s="333">
        <v>1</v>
      </c>
      <c r="N568" s="147">
        <f t="shared" si="69"/>
        <v>1</v>
      </c>
      <c r="O568" s="551" t="s">
        <v>6563</v>
      </c>
      <c r="P568" s="323" t="s">
        <v>6456</v>
      </c>
      <c r="Q568" s="338">
        <v>3</v>
      </c>
      <c r="R568" s="149">
        <f t="shared" si="68"/>
        <v>3</v>
      </c>
      <c r="S568" s="159"/>
      <c r="T568" s="494"/>
      <c r="U568" s="451"/>
      <c r="V568" s="451"/>
      <c r="W568" s="209"/>
      <c r="X568" s="209"/>
      <c r="Y568" s="211"/>
      <c r="Z568" s="209"/>
      <c r="AA568" s="209"/>
      <c r="AB568" s="160"/>
      <c r="AC568" s="155"/>
      <c r="AD568" s="119"/>
      <c r="AE568" s="78"/>
      <c r="AF568" s="123">
        <f t="shared" si="72"/>
        <v>-9835</v>
      </c>
    </row>
    <row r="569" spans="1:32" ht="230.25" hidden="1" outlineLevel="3" thickBot="1" x14ac:dyDescent="0.25">
      <c r="A569" s="251" t="s">
        <v>4800</v>
      </c>
      <c r="B569" s="596" t="s">
        <v>2851</v>
      </c>
      <c r="C569" s="635" t="s">
        <v>2852</v>
      </c>
      <c r="D569" s="627" t="s">
        <v>2729</v>
      </c>
      <c r="E569" s="209" t="s">
        <v>208</v>
      </c>
      <c r="F569" s="209" t="s">
        <v>2410</v>
      </c>
      <c r="G569" s="143" t="s">
        <v>1254</v>
      </c>
      <c r="H569" s="526" t="s">
        <v>1227</v>
      </c>
      <c r="I569" s="215" t="s">
        <v>768</v>
      </c>
      <c r="J569" s="255">
        <v>1</v>
      </c>
      <c r="K569" s="259" t="s">
        <v>192</v>
      </c>
      <c r="L569" s="215" t="s">
        <v>203</v>
      </c>
      <c r="M569" s="166">
        <v>1</v>
      </c>
      <c r="N569" s="147">
        <f t="shared" si="69"/>
        <v>1</v>
      </c>
      <c r="O569" s="551" t="s">
        <v>6563</v>
      </c>
      <c r="P569" s="462" t="s">
        <v>103</v>
      </c>
      <c r="Q569" s="338">
        <v>5</v>
      </c>
      <c r="R569" s="149">
        <f t="shared" si="68"/>
        <v>5</v>
      </c>
      <c r="S569" s="159"/>
      <c r="T569" s="494"/>
      <c r="U569" s="451"/>
      <c r="V569" s="451"/>
      <c r="W569" s="209"/>
      <c r="X569" s="209"/>
      <c r="Y569" s="211"/>
      <c r="Z569" s="209"/>
      <c r="AA569" s="209"/>
      <c r="AB569" s="160"/>
      <c r="AC569" s="155"/>
      <c r="AD569" s="119"/>
      <c r="AE569" s="78"/>
      <c r="AF569" s="123">
        <f t="shared" si="72"/>
        <v>12753</v>
      </c>
    </row>
    <row r="570" spans="1:32" ht="230.25" hidden="1" outlineLevel="3" thickBot="1" x14ac:dyDescent="0.25">
      <c r="A570" s="251" t="s">
        <v>4801</v>
      </c>
      <c r="B570" s="597"/>
      <c r="C570" s="635"/>
      <c r="D570" s="627"/>
      <c r="E570" s="209" t="s">
        <v>255</v>
      </c>
      <c r="F570" s="209" t="s">
        <v>2891</v>
      </c>
      <c r="G570" s="143" t="s">
        <v>729</v>
      </c>
      <c r="H570" s="526" t="s">
        <v>1227</v>
      </c>
      <c r="I570" s="215" t="s">
        <v>768</v>
      </c>
      <c r="J570" s="255">
        <v>1</v>
      </c>
      <c r="K570" s="178" t="s">
        <v>453</v>
      </c>
      <c r="L570" s="256" t="s">
        <v>449</v>
      </c>
      <c r="M570" s="253">
        <v>1</v>
      </c>
      <c r="N570" s="147">
        <f t="shared" si="69"/>
        <v>1</v>
      </c>
      <c r="O570" s="551" t="s">
        <v>6563</v>
      </c>
      <c r="P570" s="323" t="s">
        <v>6456</v>
      </c>
      <c r="Q570" s="338">
        <v>3</v>
      </c>
      <c r="R570" s="149">
        <f t="shared" si="68"/>
        <v>3</v>
      </c>
      <c r="S570" s="159"/>
      <c r="T570" s="494"/>
      <c r="U570" s="451"/>
      <c r="V570" s="451"/>
      <c r="W570" s="209"/>
      <c r="X570" s="209"/>
      <c r="Y570" s="211"/>
      <c r="Z570" s="209"/>
      <c r="AA570" s="209"/>
      <c r="AB570" s="160"/>
      <c r="AC570" s="155"/>
      <c r="AD570" s="119"/>
      <c r="AE570" s="78"/>
      <c r="AF570" s="123">
        <f t="shared" si="72"/>
        <v>12754</v>
      </c>
    </row>
    <row r="571" spans="1:32" ht="230.25" hidden="1" outlineLevel="3" thickBot="1" x14ac:dyDescent="0.25">
      <c r="A571" s="251" t="s">
        <v>545</v>
      </c>
      <c r="B571" s="646" t="s">
        <v>1358</v>
      </c>
      <c r="C571" s="635" t="s">
        <v>2131</v>
      </c>
      <c r="D571" s="627" t="s">
        <v>306</v>
      </c>
      <c r="E571" s="209" t="s">
        <v>445</v>
      </c>
      <c r="F571" s="209" t="s">
        <v>1359</v>
      </c>
      <c r="G571" s="143" t="s">
        <v>729</v>
      </c>
      <c r="H571" s="526" t="s">
        <v>1804</v>
      </c>
      <c r="I571" s="215" t="s">
        <v>768</v>
      </c>
      <c r="J571" s="255">
        <v>1</v>
      </c>
      <c r="K571" s="178" t="s">
        <v>446</v>
      </c>
      <c r="L571" s="256" t="s">
        <v>743</v>
      </c>
      <c r="M571" s="166">
        <v>1</v>
      </c>
      <c r="N571" s="147">
        <f t="shared" ref="N571:N576" si="77">J571*M571</f>
        <v>1</v>
      </c>
      <c r="O571" s="551" t="s">
        <v>6563</v>
      </c>
      <c r="P571" s="323" t="s">
        <v>6457</v>
      </c>
      <c r="Q571" s="338">
        <v>3</v>
      </c>
      <c r="R571" s="149">
        <f t="shared" ref="R571:R576" si="78">J571*M571*Q571</f>
        <v>3</v>
      </c>
      <c r="S571" s="159"/>
      <c r="T571" s="494"/>
      <c r="U571" s="451"/>
      <c r="V571" s="451" t="s">
        <v>774</v>
      </c>
      <c r="W571" s="209"/>
      <c r="X571" s="209"/>
      <c r="Y571" s="211"/>
      <c r="Z571" s="209"/>
      <c r="AA571" s="209"/>
      <c r="AB571" s="160"/>
      <c r="AC571" s="155"/>
      <c r="AD571" s="119"/>
      <c r="AE571" s="78"/>
      <c r="AF571" s="123">
        <f t="shared" si="72"/>
        <v>-1768</v>
      </c>
    </row>
    <row r="572" spans="1:32" ht="230.25" hidden="1" outlineLevel="3" thickBot="1" x14ac:dyDescent="0.25">
      <c r="A572" s="251" t="s">
        <v>907</v>
      </c>
      <c r="B572" s="678"/>
      <c r="C572" s="635"/>
      <c r="D572" s="627"/>
      <c r="E572" s="209" t="s">
        <v>447</v>
      </c>
      <c r="F572" s="209" t="s">
        <v>1269</v>
      </c>
      <c r="G572" s="143" t="s">
        <v>729</v>
      </c>
      <c r="H572" s="526" t="s">
        <v>1804</v>
      </c>
      <c r="I572" s="215" t="s">
        <v>768</v>
      </c>
      <c r="J572" s="255">
        <v>1</v>
      </c>
      <c r="K572" s="178" t="s">
        <v>448</v>
      </c>
      <c r="L572" s="256" t="s">
        <v>743</v>
      </c>
      <c r="M572" s="166">
        <v>1</v>
      </c>
      <c r="N572" s="147">
        <f t="shared" si="77"/>
        <v>1</v>
      </c>
      <c r="O572" s="551" t="s">
        <v>6563</v>
      </c>
      <c r="P572" s="323" t="s">
        <v>6457</v>
      </c>
      <c r="Q572" s="338">
        <v>3</v>
      </c>
      <c r="R572" s="149">
        <f t="shared" si="78"/>
        <v>3</v>
      </c>
      <c r="S572" s="159"/>
      <c r="T572" s="494"/>
      <c r="U572" s="451"/>
      <c r="V572" s="451" t="s">
        <v>774</v>
      </c>
      <c r="W572" s="209"/>
      <c r="X572" s="209"/>
      <c r="Y572" s="211"/>
      <c r="Z572" s="209"/>
      <c r="AA572" s="209"/>
      <c r="AB572" s="160"/>
      <c r="AC572" s="155"/>
      <c r="AD572" s="119"/>
      <c r="AE572" s="78"/>
      <c r="AF572" s="123">
        <f t="shared" si="72"/>
        <v>5780</v>
      </c>
    </row>
    <row r="573" spans="1:32" ht="230.25" hidden="1" outlineLevel="3" thickBot="1" x14ac:dyDescent="0.25">
      <c r="A573" s="251" t="s">
        <v>1635</v>
      </c>
      <c r="B573" s="646" t="s">
        <v>2876</v>
      </c>
      <c r="C573" s="635" t="s">
        <v>2132</v>
      </c>
      <c r="D573" s="627" t="s">
        <v>306</v>
      </c>
      <c r="E573" s="209" t="s">
        <v>445</v>
      </c>
      <c r="F573" s="209" t="s">
        <v>1364</v>
      </c>
      <c r="G573" s="143" t="s">
        <v>729</v>
      </c>
      <c r="H573" s="526" t="s">
        <v>1804</v>
      </c>
      <c r="I573" s="215" t="s">
        <v>768</v>
      </c>
      <c r="J573" s="255">
        <v>1</v>
      </c>
      <c r="K573" s="178" t="s">
        <v>446</v>
      </c>
      <c r="L573" s="256" t="s">
        <v>743</v>
      </c>
      <c r="M573" s="166">
        <v>1</v>
      </c>
      <c r="N573" s="147">
        <f t="shared" si="77"/>
        <v>1</v>
      </c>
      <c r="O573" s="551" t="s">
        <v>6563</v>
      </c>
      <c r="P573" s="323" t="s">
        <v>6457</v>
      </c>
      <c r="Q573" s="338">
        <v>3</v>
      </c>
      <c r="R573" s="149">
        <f t="shared" si="78"/>
        <v>3</v>
      </c>
      <c r="S573" s="159"/>
      <c r="T573" s="494"/>
      <c r="U573" s="451"/>
      <c r="V573" s="451"/>
      <c r="W573" s="209"/>
      <c r="X573" s="209"/>
      <c r="Y573" s="211"/>
      <c r="Z573" s="209"/>
      <c r="AA573" s="209"/>
      <c r="AB573" s="160"/>
      <c r="AC573" s="155"/>
      <c r="AD573" s="119"/>
      <c r="AE573" s="78"/>
      <c r="AF573" s="123">
        <f t="shared" si="72"/>
        <v>-9832</v>
      </c>
    </row>
    <row r="574" spans="1:32" ht="230.25" hidden="1" outlineLevel="3" thickBot="1" x14ac:dyDescent="0.25">
      <c r="A574" s="251" t="s">
        <v>1636</v>
      </c>
      <c r="B574" s="678"/>
      <c r="C574" s="635"/>
      <c r="D574" s="627"/>
      <c r="E574" s="209" t="s">
        <v>447</v>
      </c>
      <c r="F574" s="209" t="s">
        <v>1359</v>
      </c>
      <c r="G574" s="143" t="s">
        <v>729</v>
      </c>
      <c r="H574" s="526" t="s">
        <v>1804</v>
      </c>
      <c r="I574" s="215" t="s">
        <v>768</v>
      </c>
      <c r="J574" s="255">
        <v>1</v>
      </c>
      <c r="K574" s="178" t="s">
        <v>448</v>
      </c>
      <c r="L574" s="256" t="s">
        <v>743</v>
      </c>
      <c r="M574" s="333">
        <v>1</v>
      </c>
      <c r="N574" s="147">
        <f t="shared" si="77"/>
        <v>1</v>
      </c>
      <c r="O574" s="551" t="s">
        <v>6563</v>
      </c>
      <c r="P574" s="323" t="s">
        <v>6457</v>
      </c>
      <c r="Q574" s="338">
        <v>3</v>
      </c>
      <c r="R574" s="149">
        <f t="shared" si="78"/>
        <v>3</v>
      </c>
      <c r="S574" s="159"/>
      <c r="T574" s="494"/>
      <c r="U574" s="451"/>
      <c r="V574" s="451"/>
      <c r="W574" s="209"/>
      <c r="X574" s="209"/>
      <c r="Y574" s="211"/>
      <c r="Z574" s="209"/>
      <c r="AA574" s="209"/>
      <c r="AB574" s="160"/>
      <c r="AC574" s="155"/>
      <c r="AD574" s="119"/>
      <c r="AE574" s="78"/>
      <c r="AF574" s="123">
        <f t="shared" si="72"/>
        <v>-9833</v>
      </c>
    </row>
    <row r="575" spans="1:32" ht="230.25" hidden="1" outlineLevel="3" thickBot="1" x14ac:dyDescent="0.25">
      <c r="A575" s="251" t="s">
        <v>4802</v>
      </c>
      <c r="B575" s="596" t="s">
        <v>2892</v>
      </c>
      <c r="C575" s="601" t="s">
        <v>2875</v>
      </c>
      <c r="D575" s="638" t="s">
        <v>2729</v>
      </c>
      <c r="E575" s="209" t="s">
        <v>208</v>
      </c>
      <c r="F575" s="209" t="s">
        <v>2410</v>
      </c>
      <c r="G575" s="143" t="s">
        <v>1254</v>
      </c>
      <c r="H575" s="526" t="s">
        <v>1227</v>
      </c>
      <c r="I575" s="215" t="s">
        <v>768</v>
      </c>
      <c r="J575" s="255">
        <v>1</v>
      </c>
      <c r="K575" s="259" t="s">
        <v>192</v>
      </c>
      <c r="L575" s="215" t="s">
        <v>203</v>
      </c>
      <c r="M575" s="166">
        <v>1</v>
      </c>
      <c r="N575" s="147">
        <f t="shared" si="77"/>
        <v>1</v>
      </c>
      <c r="O575" s="551" t="s">
        <v>6563</v>
      </c>
      <c r="P575" s="462" t="s">
        <v>103</v>
      </c>
      <c r="Q575" s="338">
        <v>5</v>
      </c>
      <c r="R575" s="149">
        <f t="shared" si="78"/>
        <v>5</v>
      </c>
      <c r="S575" s="159"/>
      <c r="T575" s="494"/>
      <c r="U575" s="451"/>
      <c r="V575" s="451"/>
      <c r="W575" s="209"/>
      <c r="X575" s="209"/>
      <c r="Y575" s="211"/>
      <c r="Z575" s="209"/>
      <c r="AA575" s="209"/>
      <c r="AB575" s="160"/>
      <c r="AC575" s="155"/>
      <c r="AD575" s="119"/>
      <c r="AE575" s="78"/>
      <c r="AF575" s="123">
        <f t="shared" si="72"/>
        <v>12755</v>
      </c>
    </row>
    <row r="576" spans="1:32" ht="230.25" hidden="1" outlineLevel="3" thickBot="1" x14ac:dyDescent="0.25">
      <c r="A576" s="251" t="s">
        <v>4803</v>
      </c>
      <c r="B576" s="597"/>
      <c r="C576" s="602"/>
      <c r="D576" s="625"/>
      <c r="E576" s="209" t="s">
        <v>255</v>
      </c>
      <c r="F576" s="209" t="s">
        <v>2893</v>
      </c>
      <c r="G576" s="143" t="s">
        <v>729</v>
      </c>
      <c r="H576" s="526" t="s">
        <v>1227</v>
      </c>
      <c r="I576" s="215" t="s">
        <v>768</v>
      </c>
      <c r="J576" s="255">
        <v>1</v>
      </c>
      <c r="K576" s="178" t="s">
        <v>453</v>
      </c>
      <c r="L576" s="256" t="s">
        <v>449</v>
      </c>
      <c r="M576" s="253">
        <v>1</v>
      </c>
      <c r="N576" s="147">
        <f t="shared" si="77"/>
        <v>1</v>
      </c>
      <c r="O576" s="551" t="s">
        <v>6563</v>
      </c>
      <c r="P576" s="323" t="s">
        <v>6457</v>
      </c>
      <c r="Q576" s="338">
        <v>3</v>
      </c>
      <c r="R576" s="149">
        <f t="shared" si="78"/>
        <v>3</v>
      </c>
      <c r="S576" s="159"/>
      <c r="T576" s="494"/>
      <c r="U576" s="451"/>
      <c r="V576" s="451"/>
      <c r="W576" s="209"/>
      <c r="X576" s="209"/>
      <c r="Y576" s="211"/>
      <c r="Z576" s="209"/>
      <c r="AA576" s="209"/>
      <c r="AB576" s="160"/>
      <c r="AC576" s="155"/>
      <c r="AD576" s="119"/>
      <c r="AE576" s="78"/>
      <c r="AF576" s="123">
        <f t="shared" si="72"/>
        <v>12756</v>
      </c>
    </row>
    <row r="577" spans="1:32" ht="230.25" hidden="1" outlineLevel="3" thickBot="1" x14ac:dyDescent="0.25">
      <c r="A577" s="251" t="s">
        <v>547</v>
      </c>
      <c r="B577" s="646" t="s">
        <v>2890</v>
      </c>
      <c r="C577" s="635" t="s">
        <v>2135</v>
      </c>
      <c r="D577" s="627" t="s">
        <v>306</v>
      </c>
      <c r="E577" s="209" t="s">
        <v>445</v>
      </c>
      <c r="F577" s="209" t="s">
        <v>1362</v>
      </c>
      <c r="G577" s="143" t="s">
        <v>729</v>
      </c>
      <c r="H577" s="526" t="s">
        <v>1804</v>
      </c>
      <c r="I577" s="215" t="s">
        <v>768</v>
      </c>
      <c r="J577" s="255">
        <v>1</v>
      </c>
      <c r="K577" s="178" t="s">
        <v>446</v>
      </c>
      <c r="L577" s="256" t="s">
        <v>743</v>
      </c>
      <c r="M577" s="166">
        <v>1</v>
      </c>
      <c r="N577" s="147">
        <f t="shared" si="69"/>
        <v>1</v>
      </c>
      <c r="O577" s="551" t="s">
        <v>6563</v>
      </c>
      <c r="P577" s="323" t="s">
        <v>6458</v>
      </c>
      <c r="Q577" s="338">
        <v>3</v>
      </c>
      <c r="R577" s="149">
        <f t="shared" si="68"/>
        <v>3</v>
      </c>
      <c r="S577" s="159"/>
      <c r="T577" s="494"/>
      <c r="U577" s="451"/>
      <c r="V577" s="451"/>
      <c r="W577" s="209"/>
      <c r="X577" s="209"/>
      <c r="Y577" s="211"/>
      <c r="Z577" s="209"/>
      <c r="AA577" s="209"/>
      <c r="AB577" s="160"/>
      <c r="AC577" s="155"/>
      <c r="AD577" s="119"/>
      <c r="AE577" s="78"/>
      <c r="AF577" s="123">
        <f t="shared" si="72"/>
        <v>-1770</v>
      </c>
    </row>
    <row r="578" spans="1:32" ht="230.25" hidden="1" outlineLevel="3" thickBot="1" x14ac:dyDescent="0.25">
      <c r="A578" s="251" t="s">
        <v>909</v>
      </c>
      <c r="B578" s="678"/>
      <c r="C578" s="635"/>
      <c r="D578" s="627"/>
      <c r="E578" s="209" t="s">
        <v>447</v>
      </c>
      <c r="F578" s="209" t="s">
        <v>1363</v>
      </c>
      <c r="G578" s="143" t="s">
        <v>729</v>
      </c>
      <c r="H578" s="526" t="s">
        <v>1804</v>
      </c>
      <c r="I578" s="215" t="s">
        <v>768</v>
      </c>
      <c r="J578" s="255">
        <v>1</v>
      </c>
      <c r="K578" s="178" t="s">
        <v>448</v>
      </c>
      <c r="L578" s="256" t="s">
        <v>743</v>
      </c>
      <c r="M578" s="166">
        <v>1</v>
      </c>
      <c r="N578" s="147">
        <f t="shared" si="69"/>
        <v>1</v>
      </c>
      <c r="O578" s="551" t="s">
        <v>6563</v>
      </c>
      <c r="P578" s="323" t="s">
        <v>6458</v>
      </c>
      <c r="Q578" s="338">
        <v>3</v>
      </c>
      <c r="R578" s="149">
        <f t="shared" si="68"/>
        <v>3</v>
      </c>
      <c r="S578" s="159"/>
      <c r="T578" s="494"/>
      <c r="U578" s="451"/>
      <c r="V578" s="451"/>
      <c r="W578" s="209"/>
      <c r="X578" s="209"/>
      <c r="Y578" s="211"/>
      <c r="Z578" s="209"/>
      <c r="AA578" s="209"/>
      <c r="AB578" s="160"/>
      <c r="AC578" s="155"/>
      <c r="AD578" s="119"/>
      <c r="AE578" s="78"/>
      <c r="AF578" s="123">
        <f t="shared" si="72"/>
        <v>5782</v>
      </c>
    </row>
    <row r="579" spans="1:32" ht="230.25" hidden="1" outlineLevel="3" thickBot="1" x14ac:dyDescent="0.25">
      <c r="A579" s="251" t="s">
        <v>1639</v>
      </c>
      <c r="B579" s="646" t="s">
        <v>6459</v>
      </c>
      <c r="C579" s="635" t="s">
        <v>2136</v>
      </c>
      <c r="D579" s="627" t="s">
        <v>306</v>
      </c>
      <c r="E579" s="209" t="s">
        <v>445</v>
      </c>
      <c r="F579" s="209" t="s">
        <v>1363</v>
      </c>
      <c r="G579" s="143" t="s">
        <v>729</v>
      </c>
      <c r="H579" s="526" t="s">
        <v>1804</v>
      </c>
      <c r="I579" s="215" t="s">
        <v>768</v>
      </c>
      <c r="J579" s="255">
        <v>1</v>
      </c>
      <c r="K579" s="178" t="s">
        <v>446</v>
      </c>
      <c r="L579" s="256" t="s">
        <v>743</v>
      </c>
      <c r="M579" s="166">
        <v>1</v>
      </c>
      <c r="N579" s="147">
        <f t="shared" si="69"/>
        <v>1</v>
      </c>
      <c r="O579" s="551" t="s">
        <v>6563</v>
      </c>
      <c r="P579" s="323" t="s">
        <v>6458</v>
      </c>
      <c r="Q579" s="338">
        <v>3</v>
      </c>
      <c r="R579" s="149">
        <f t="shared" si="68"/>
        <v>3</v>
      </c>
      <c r="S579" s="159"/>
      <c r="T579" s="494"/>
      <c r="U579" s="451"/>
      <c r="V579" s="451"/>
      <c r="W579" s="209"/>
      <c r="X579" s="209"/>
      <c r="Y579" s="211"/>
      <c r="Z579" s="209"/>
      <c r="AA579" s="209"/>
      <c r="AB579" s="160"/>
      <c r="AC579" s="155"/>
      <c r="AD579" s="119"/>
      <c r="AE579" s="78"/>
      <c r="AF579" s="123">
        <f t="shared" si="72"/>
        <v>-9836</v>
      </c>
    </row>
    <row r="580" spans="1:32" ht="230.25" hidden="1" outlineLevel="3" thickBot="1" x14ac:dyDescent="0.25">
      <c r="A580" s="251" t="s">
        <v>1640</v>
      </c>
      <c r="B580" s="678"/>
      <c r="C580" s="635"/>
      <c r="D580" s="627"/>
      <c r="E580" s="209" t="s">
        <v>447</v>
      </c>
      <c r="F580" s="209" t="s">
        <v>1362</v>
      </c>
      <c r="G580" s="143" t="s">
        <v>729</v>
      </c>
      <c r="H580" s="526" t="s">
        <v>1804</v>
      </c>
      <c r="I580" s="215" t="s">
        <v>768</v>
      </c>
      <c r="J580" s="255">
        <v>1</v>
      </c>
      <c r="K580" s="178" t="s">
        <v>448</v>
      </c>
      <c r="L580" s="256" t="s">
        <v>743</v>
      </c>
      <c r="M580" s="333">
        <v>1</v>
      </c>
      <c r="N580" s="147">
        <f t="shared" si="69"/>
        <v>1</v>
      </c>
      <c r="O580" s="551" t="s">
        <v>6563</v>
      </c>
      <c r="P580" s="323" t="s">
        <v>6458</v>
      </c>
      <c r="Q580" s="338">
        <v>3</v>
      </c>
      <c r="R580" s="149">
        <f t="shared" si="68"/>
        <v>3</v>
      </c>
      <c r="S580" s="159"/>
      <c r="T580" s="494"/>
      <c r="U580" s="451"/>
      <c r="V580" s="451"/>
      <c r="W580" s="209"/>
      <c r="X580" s="209"/>
      <c r="Y580" s="211"/>
      <c r="Z580" s="209"/>
      <c r="AA580" s="209"/>
      <c r="AB580" s="160"/>
      <c r="AC580" s="155"/>
      <c r="AD580" s="119"/>
      <c r="AE580" s="78"/>
      <c r="AF580" s="123">
        <f t="shared" si="72"/>
        <v>-9837</v>
      </c>
    </row>
    <row r="581" spans="1:32" ht="230.25" hidden="1" outlineLevel="3" thickBot="1" x14ac:dyDescent="0.25">
      <c r="A581" s="251" t="s">
        <v>4804</v>
      </c>
      <c r="B581" s="596" t="s">
        <v>2854</v>
      </c>
      <c r="C581" s="601" t="s">
        <v>2853</v>
      </c>
      <c r="D581" s="638" t="s">
        <v>2729</v>
      </c>
      <c r="E581" s="209" t="s">
        <v>208</v>
      </c>
      <c r="F581" s="209" t="s">
        <v>2410</v>
      </c>
      <c r="G581" s="143" t="s">
        <v>1254</v>
      </c>
      <c r="H581" s="526" t="s">
        <v>1227</v>
      </c>
      <c r="I581" s="215" t="s">
        <v>768</v>
      </c>
      <c r="J581" s="255">
        <v>1</v>
      </c>
      <c r="K581" s="259" t="s">
        <v>192</v>
      </c>
      <c r="L581" s="215" t="s">
        <v>203</v>
      </c>
      <c r="M581" s="166">
        <v>1</v>
      </c>
      <c r="N581" s="147">
        <f>J581*M581</f>
        <v>1</v>
      </c>
      <c r="O581" s="551" t="s">
        <v>6563</v>
      </c>
      <c r="P581" s="462" t="s">
        <v>103</v>
      </c>
      <c r="Q581" s="338">
        <v>5</v>
      </c>
      <c r="R581" s="149">
        <f>J581*M581*Q581</f>
        <v>5</v>
      </c>
      <c r="S581" s="159"/>
      <c r="T581" s="494"/>
      <c r="U581" s="451"/>
      <c r="V581" s="451"/>
      <c r="W581" s="209"/>
      <c r="X581" s="209"/>
      <c r="Y581" s="211"/>
      <c r="Z581" s="209"/>
      <c r="AA581" s="209"/>
      <c r="AB581" s="160"/>
      <c r="AC581" s="155"/>
      <c r="AD581" s="119"/>
      <c r="AE581" s="78"/>
      <c r="AF581" s="123">
        <f t="shared" si="72"/>
        <v>12757</v>
      </c>
    </row>
    <row r="582" spans="1:32" ht="230.25" hidden="1" outlineLevel="3" thickBot="1" x14ac:dyDescent="0.25">
      <c r="A582" s="251" t="s">
        <v>4805</v>
      </c>
      <c r="B582" s="597"/>
      <c r="C582" s="602"/>
      <c r="D582" s="625"/>
      <c r="E582" s="209" t="s">
        <v>255</v>
      </c>
      <c r="F582" s="209" t="s">
        <v>2894</v>
      </c>
      <c r="G582" s="143" t="s">
        <v>729</v>
      </c>
      <c r="H582" s="526" t="s">
        <v>1227</v>
      </c>
      <c r="I582" s="215" t="s">
        <v>768</v>
      </c>
      <c r="J582" s="255">
        <v>1</v>
      </c>
      <c r="K582" s="178" t="s">
        <v>453</v>
      </c>
      <c r="L582" s="256" t="s">
        <v>449</v>
      </c>
      <c r="M582" s="253">
        <v>1</v>
      </c>
      <c r="N582" s="147">
        <f>J582*M582</f>
        <v>1</v>
      </c>
      <c r="O582" s="551" t="s">
        <v>6563</v>
      </c>
      <c r="P582" s="323" t="s">
        <v>6458</v>
      </c>
      <c r="Q582" s="338">
        <v>3</v>
      </c>
      <c r="R582" s="149">
        <f>J582*M582*Q582</f>
        <v>3</v>
      </c>
      <c r="S582" s="159"/>
      <c r="T582" s="494"/>
      <c r="U582" s="451"/>
      <c r="V582" s="451"/>
      <c r="W582" s="209"/>
      <c r="X582" s="209"/>
      <c r="Y582" s="211"/>
      <c r="Z582" s="209"/>
      <c r="AA582" s="209"/>
      <c r="AB582" s="160"/>
      <c r="AC582" s="155"/>
      <c r="AD582" s="119"/>
      <c r="AE582" s="78"/>
      <c r="AF582" s="123">
        <f t="shared" si="72"/>
        <v>12758</v>
      </c>
    </row>
    <row r="583" spans="1:32" ht="230.25" hidden="1" outlineLevel="3" thickBot="1" x14ac:dyDescent="0.25">
      <c r="A583" s="251" t="s">
        <v>4806</v>
      </c>
      <c r="B583" s="646" t="s">
        <v>2837</v>
      </c>
      <c r="C583" s="635" t="s">
        <v>2835</v>
      </c>
      <c r="D583" s="627" t="s">
        <v>306</v>
      </c>
      <c r="E583" s="209" t="s">
        <v>445</v>
      </c>
      <c r="F583" s="209" t="s">
        <v>2895</v>
      </c>
      <c r="G583" s="143" t="s">
        <v>729</v>
      </c>
      <c r="H583" s="526" t="s">
        <v>1804</v>
      </c>
      <c r="I583" s="215" t="s">
        <v>768</v>
      </c>
      <c r="J583" s="255">
        <v>1</v>
      </c>
      <c r="K583" s="178" t="s">
        <v>446</v>
      </c>
      <c r="L583" s="256" t="s">
        <v>743</v>
      </c>
      <c r="M583" s="166">
        <v>1</v>
      </c>
      <c r="N583" s="147">
        <f t="shared" ref="N583:N588" si="79">J583*M583</f>
        <v>1</v>
      </c>
      <c r="O583" s="551" t="s">
        <v>6563</v>
      </c>
      <c r="P583" s="323" t="s">
        <v>6462</v>
      </c>
      <c r="Q583" s="338">
        <v>3</v>
      </c>
      <c r="R583" s="149">
        <f t="shared" ref="R583:R588" si="80">J583*M583*Q583</f>
        <v>3</v>
      </c>
      <c r="S583" s="159"/>
      <c r="T583" s="494"/>
      <c r="U583" s="451"/>
      <c r="V583" s="451"/>
      <c r="W583" s="209"/>
      <c r="X583" s="209"/>
      <c r="Y583" s="211"/>
      <c r="Z583" s="209"/>
      <c r="AA583" s="209"/>
      <c r="AB583" s="160"/>
      <c r="AC583" s="155"/>
      <c r="AD583" s="119"/>
      <c r="AE583" s="78"/>
      <c r="AF583" s="123">
        <f t="shared" si="72"/>
        <v>12759</v>
      </c>
    </row>
    <row r="584" spans="1:32" ht="230.25" hidden="1" outlineLevel="3" thickBot="1" x14ac:dyDescent="0.25">
      <c r="A584" s="251" t="s">
        <v>4807</v>
      </c>
      <c r="B584" s="678"/>
      <c r="C584" s="635"/>
      <c r="D584" s="627"/>
      <c r="E584" s="209" t="s">
        <v>447</v>
      </c>
      <c r="F584" s="508" t="s">
        <v>6461</v>
      </c>
      <c r="G584" s="143" t="s">
        <v>729</v>
      </c>
      <c r="H584" s="526" t="s">
        <v>1804</v>
      </c>
      <c r="I584" s="215" t="s">
        <v>768</v>
      </c>
      <c r="J584" s="255">
        <v>1</v>
      </c>
      <c r="K584" s="178" t="s">
        <v>448</v>
      </c>
      <c r="L584" s="256" t="s">
        <v>743</v>
      </c>
      <c r="M584" s="166">
        <v>1</v>
      </c>
      <c r="N584" s="147">
        <f t="shared" si="79"/>
        <v>1</v>
      </c>
      <c r="O584" s="551" t="s">
        <v>6563</v>
      </c>
      <c r="P584" s="323" t="s">
        <v>6462</v>
      </c>
      <c r="Q584" s="338">
        <v>3</v>
      </c>
      <c r="R584" s="149">
        <f t="shared" si="80"/>
        <v>3</v>
      </c>
      <c r="S584" s="159"/>
      <c r="T584" s="494"/>
      <c r="U584" s="451"/>
      <c r="V584" s="451"/>
      <c r="W584" s="209"/>
      <c r="X584" s="209"/>
      <c r="Y584" s="211"/>
      <c r="Z584" s="209"/>
      <c r="AA584" s="209"/>
      <c r="AB584" s="160"/>
      <c r="AC584" s="155"/>
      <c r="AD584" s="119"/>
      <c r="AE584" s="78"/>
      <c r="AF584" s="123">
        <f t="shared" si="72"/>
        <v>12760</v>
      </c>
    </row>
    <row r="585" spans="1:32" ht="230.25" hidden="1" outlineLevel="3" thickBot="1" x14ac:dyDescent="0.25">
      <c r="A585" s="251" t="s">
        <v>4808</v>
      </c>
      <c r="B585" s="646" t="s">
        <v>2838</v>
      </c>
      <c r="C585" s="635" t="s">
        <v>2836</v>
      </c>
      <c r="D585" s="627" t="s">
        <v>306</v>
      </c>
      <c r="E585" s="209" t="s">
        <v>445</v>
      </c>
      <c r="F585" s="508" t="s">
        <v>6461</v>
      </c>
      <c r="G585" s="143" t="s">
        <v>729</v>
      </c>
      <c r="H585" s="526" t="s">
        <v>1804</v>
      </c>
      <c r="I585" s="215" t="s">
        <v>768</v>
      </c>
      <c r="J585" s="255">
        <v>1</v>
      </c>
      <c r="K585" s="178" t="s">
        <v>446</v>
      </c>
      <c r="L585" s="256" t="s">
        <v>743</v>
      </c>
      <c r="M585" s="166">
        <v>1</v>
      </c>
      <c r="N585" s="147">
        <f t="shared" si="79"/>
        <v>1</v>
      </c>
      <c r="O585" s="551" t="s">
        <v>6563</v>
      </c>
      <c r="P585" s="323" t="s">
        <v>6462</v>
      </c>
      <c r="Q585" s="338">
        <v>3</v>
      </c>
      <c r="R585" s="149">
        <f t="shared" si="80"/>
        <v>3</v>
      </c>
      <c r="S585" s="159"/>
      <c r="T585" s="494"/>
      <c r="U585" s="451"/>
      <c r="V585" s="451"/>
      <c r="W585" s="209"/>
      <c r="X585" s="209"/>
      <c r="Y585" s="211"/>
      <c r="Z585" s="209"/>
      <c r="AA585" s="209"/>
      <c r="AB585" s="160"/>
      <c r="AC585" s="155"/>
      <c r="AD585" s="119"/>
      <c r="AE585" s="78"/>
      <c r="AF585" s="123">
        <f t="shared" si="72"/>
        <v>12761</v>
      </c>
    </row>
    <row r="586" spans="1:32" ht="230.25" hidden="1" outlineLevel="3" thickBot="1" x14ac:dyDescent="0.25">
      <c r="A586" s="251" t="s">
        <v>4809</v>
      </c>
      <c r="B586" s="678"/>
      <c r="C586" s="635"/>
      <c r="D586" s="627"/>
      <c r="E586" s="209" t="s">
        <v>447</v>
      </c>
      <c r="F586" s="209" t="s">
        <v>2895</v>
      </c>
      <c r="G586" s="143" t="s">
        <v>729</v>
      </c>
      <c r="H586" s="526" t="s">
        <v>1804</v>
      </c>
      <c r="I586" s="215" t="s">
        <v>768</v>
      </c>
      <c r="J586" s="255">
        <v>1</v>
      </c>
      <c r="K586" s="178" t="s">
        <v>448</v>
      </c>
      <c r="L586" s="256" t="s">
        <v>743</v>
      </c>
      <c r="M586" s="333">
        <v>1</v>
      </c>
      <c r="N586" s="147">
        <f t="shared" si="79"/>
        <v>1</v>
      </c>
      <c r="O586" s="551" t="s">
        <v>6563</v>
      </c>
      <c r="P586" s="323" t="s">
        <v>6462</v>
      </c>
      <c r="Q586" s="338">
        <v>3</v>
      </c>
      <c r="R586" s="149">
        <f t="shared" si="80"/>
        <v>3</v>
      </c>
      <c r="S586" s="159"/>
      <c r="T586" s="494"/>
      <c r="U586" s="451"/>
      <c r="V586" s="451"/>
      <c r="W586" s="209"/>
      <c r="X586" s="209"/>
      <c r="Y586" s="211"/>
      <c r="Z586" s="209"/>
      <c r="AA586" s="209"/>
      <c r="AB586" s="160"/>
      <c r="AC586" s="155"/>
      <c r="AD586" s="119"/>
      <c r="AE586" s="78"/>
      <c r="AF586" s="123">
        <f t="shared" si="72"/>
        <v>12762</v>
      </c>
    </row>
    <row r="587" spans="1:32" ht="230.25" hidden="1" outlineLevel="3" thickBot="1" x14ac:dyDescent="0.25">
      <c r="A587" s="251" t="s">
        <v>4810</v>
      </c>
      <c r="B587" s="596" t="s">
        <v>2855</v>
      </c>
      <c r="C587" s="601" t="s">
        <v>2856</v>
      </c>
      <c r="D587" s="638" t="s">
        <v>2729</v>
      </c>
      <c r="E587" s="209" t="s">
        <v>208</v>
      </c>
      <c r="F587" s="209" t="s">
        <v>2410</v>
      </c>
      <c r="G587" s="143" t="s">
        <v>1254</v>
      </c>
      <c r="H587" s="526" t="s">
        <v>1227</v>
      </c>
      <c r="I587" s="215" t="s">
        <v>768</v>
      </c>
      <c r="J587" s="255">
        <v>1</v>
      </c>
      <c r="K587" s="259" t="s">
        <v>192</v>
      </c>
      <c r="L587" s="215" t="s">
        <v>203</v>
      </c>
      <c r="M587" s="166">
        <v>1</v>
      </c>
      <c r="N587" s="147">
        <f t="shared" si="79"/>
        <v>1</v>
      </c>
      <c r="O587" s="551" t="s">
        <v>6563</v>
      </c>
      <c r="P587" s="152" t="s">
        <v>675</v>
      </c>
      <c r="Q587" s="338">
        <v>5</v>
      </c>
      <c r="R587" s="149">
        <f t="shared" si="80"/>
        <v>5</v>
      </c>
      <c r="S587" s="159"/>
      <c r="T587" s="494"/>
      <c r="U587" s="451"/>
      <c r="V587" s="451"/>
      <c r="W587" s="209"/>
      <c r="X587" s="209"/>
      <c r="Y587" s="211"/>
      <c r="Z587" s="209"/>
      <c r="AA587" s="209"/>
      <c r="AB587" s="160"/>
      <c r="AC587" s="155"/>
      <c r="AD587" s="119"/>
      <c r="AE587" s="78"/>
      <c r="AF587" s="123">
        <f t="shared" ref="AF587:AF650" si="81">VALUE(RIGHT((IF(A587="",0,A587)),5))</f>
        <v>12763</v>
      </c>
    </row>
    <row r="588" spans="1:32" ht="230.25" hidden="1" outlineLevel="3" thickBot="1" x14ac:dyDescent="0.25">
      <c r="A588" s="251" t="s">
        <v>4811</v>
      </c>
      <c r="B588" s="597"/>
      <c r="C588" s="602"/>
      <c r="D588" s="625"/>
      <c r="E588" s="209" t="s">
        <v>255</v>
      </c>
      <c r="F588" s="209" t="s">
        <v>2895</v>
      </c>
      <c r="G588" s="143" t="s">
        <v>1254</v>
      </c>
      <c r="H588" s="526" t="s">
        <v>1227</v>
      </c>
      <c r="I588" s="215" t="s">
        <v>768</v>
      </c>
      <c r="J588" s="255">
        <v>1</v>
      </c>
      <c r="K588" s="178" t="s">
        <v>453</v>
      </c>
      <c r="L588" s="256" t="s">
        <v>449</v>
      </c>
      <c r="M588" s="253">
        <v>1</v>
      </c>
      <c r="N588" s="147">
        <f t="shared" si="79"/>
        <v>1</v>
      </c>
      <c r="O588" s="551" t="s">
        <v>6563</v>
      </c>
      <c r="P588" s="323" t="s">
        <v>6462</v>
      </c>
      <c r="Q588" s="338">
        <v>3</v>
      </c>
      <c r="R588" s="149">
        <f t="shared" si="80"/>
        <v>3</v>
      </c>
      <c r="S588" s="159"/>
      <c r="T588" s="494"/>
      <c r="U588" s="451"/>
      <c r="V588" s="451"/>
      <c r="W588" s="209"/>
      <c r="X588" s="209"/>
      <c r="Y588" s="211"/>
      <c r="Z588" s="209"/>
      <c r="AA588" s="209"/>
      <c r="AB588" s="160"/>
      <c r="AC588" s="155"/>
      <c r="AD588" s="119"/>
      <c r="AE588" s="78"/>
      <c r="AF588" s="123">
        <f t="shared" si="81"/>
        <v>12764</v>
      </c>
    </row>
    <row r="589" spans="1:32" ht="230.25" hidden="1" outlineLevel="3" thickBot="1" x14ac:dyDescent="0.25">
      <c r="A589" s="251" t="s">
        <v>1641</v>
      </c>
      <c r="B589" s="705" t="s">
        <v>1366</v>
      </c>
      <c r="C589" s="635" t="s">
        <v>2137</v>
      </c>
      <c r="D589" s="627" t="s">
        <v>306</v>
      </c>
      <c r="E589" s="209" t="s">
        <v>445</v>
      </c>
      <c r="F589" s="209" t="s">
        <v>2899</v>
      </c>
      <c r="G589" s="143" t="s">
        <v>729</v>
      </c>
      <c r="H589" s="526" t="s">
        <v>1804</v>
      </c>
      <c r="I589" s="215" t="s">
        <v>768</v>
      </c>
      <c r="J589" s="255">
        <v>1</v>
      </c>
      <c r="K589" s="178" t="s">
        <v>446</v>
      </c>
      <c r="L589" s="256" t="s">
        <v>743</v>
      </c>
      <c r="M589" s="166">
        <v>1</v>
      </c>
      <c r="N589" s="147">
        <f t="shared" si="69"/>
        <v>1</v>
      </c>
      <c r="O589" s="551" t="s">
        <v>6563</v>
      </c>
      <c r="P589" s="323" t="s">
        <v>6463</v>
      </c>
      <c r="Q589" s="338">
        <v>3</v>
      </c>
      <c r="R589" s="149">
        <f t="shared" si="68"/>
        <v>3</v>
      </c>
      <c r="S589" s="159"/>
      <c r="T589" s="494"/>
      <c r="U589" s="451"/>
      <c r="V589" s="451"/>
      <c r="W589" s="431"/>
      <c r="X589" s="431"/>
      <c r="Y589" s="429"/>
      <c r="Z589" s="431"/>
      <c r="AA589" s="431"/>
      <c r="AB589" s="444"/>
      <c r="AC589" s="155"/>
      <c r="AD589" s="119"/>
      <c r="AE589" s="78"/>
      <c r="AF589" s="123">
        <f t="shared" si="81"/>
        <v>-9838</v>
      </c>
    </row>
    <row r="590" spans="1:32" ht="230.25" hidden="1" outlineLevel="3" thickBot="1" x14ac:dyDescent="0.25">
      <c r="A590" s="251" t="s">
        <v>1642</v>
      </c>
      <c r="B590" s="705"/>
      <c r="C590" s="635"/>
      <c r="D590" s="627"/>
      <c r="E590" s="209" t="s">
        <v>447</v>
      </c>
      <c r="F590" s="508" t="s">
        <v>6464</v>
      </c>
      <c r="G590" s="143" t="s">
        <v>729</v>
      </c>
      <c r="H590" s="526" t="s">
        <v>1804</v>
      </c>
      <c r="I590" s="215" t="s">
        <v>768</v>
      </c>
      <c r="J590" s="255">
        <v>1</v>
      </c>
      <c r="K590" s="178" t="s">
        <v>448</v>
      </c>
      <c r="L590" s="256" t="s">
        <v>743</v>
      </c>
      <c r="M590" s="166">
        <v>1</v>
      </c>
      <c r="N590" s="147">
        <f t="shared" si="69"/>
        <v>1</v>
      </c>
      <c r="O590" s="551" t="s">
        <v>6563</v>
      </c>
      <c r="P590" s="323" t="s">
        <v>6463</v>
      </c>
      <c r="Q590" s="338">
        <v>3</v>
      </c>
      <c r="R590" s="149">
        <f t="shared" si="68"/>
        <v>3</v>
      </c>
      <c r="S590" s="159"/>
      <c r="T590" s="494"/>
      <c r="U590" s="451"/>
      <c r="V590" s="451"/>
      <c r="W590" s="431"/>
      <c r="X590" s="431"/>
      <c r="Y590" s="429"/>
      <c r="Z590" s="431"/>
      <c r="AA590" s="431"/>
      <c r="AB590" s="444"/>
      <c r="AC590" s="155"/>
      <c r="AD590" s="119"/>
      <c r="AE590" s="78"/>
      <c r="AF590" s="123">
        <f t="shared" si="81"/>
        <v>-9839</v>
      </c>
    </row>
    <row r="591" spans="1:32" ht="230.25" hidden="1" outlineLevel="3" thickBot="1" x14ac:dyDescent="0.25">
      <c r="A591" s="251" t="s">
        <v>548</v>
      </c>
      <c r="B591" s="705" t="s">
        <v>1365</v>
      </c>
      <c r="C591" s="635" t="s">
        <v>2138</v>
      </c>
      <c r="D591" s="627" t="s">
        <v>306</v>
      </c>
      <c r="E591" s="209" t="s">
        <v>445</v>
      </c>
      <c r="F591" s="508" t="s">
        <v>6464</v>
      </c>
      <c r="G591" s="143" t="s">
        <v>729</v>
      </c>
      <c r="H591" s="526" t="s">
        <v>1804</v>
      </c>
      <c r="I591" s="215" t="s">
        <v>768</v>
      </c>
      <c r="J591" s="255">
        <v>1</v>
      </c>
      <c r="K591" s="178" t="s">
        <v>446</v>
      </c>
      <c r="L591" s="256" t="s">
        <v>743</v>
      </c>
      <c r="M591" s="166">
        <v>1</v>
      </c>
      <c r="N591" s="147">
        <f t="shared" si="69"/>
        <v>1</v>
      </c>
      <c r="O591" s="551" t="s">
        <v>6563</v>
      </c>
      <c r="P591" s="323" t="s">
        <v>6463</v>
      </c>
      <c r="Q591" s="338">
        <v>3</v>
      </c>
      <c r="R591" s="149">
        <f t="shared" si="68"/>
        <v>3</v>
      </c>
      <c r="S591" s="159"/>
      <c r="T591" s="494"/>
      <c r="U591" s="451"/>
      <c r="V591" s="451"/>
      <c r="W591" s="431"/>
      <c r="X591" s="431"/>
      <c r="Y591" s="429"/>
      <c r="Z591" s="431"/>
      <c r="AA591" s="431"/>
      <c r="AB591" s="444"/>
      <c r="AC591" s="155"/>
      <c r="AD591" s="119"/>
      <c r="AE591" s="78"/>
      <c r="AF591" s="123">
        <f t="shared" si="81"/>
        <v>-1771</v>
      </c>
    </row>
    <row r="592" spans="1:32" ht="230.25" hidden="1" outlineLevel="3" thickBot="1" x14ac:dyDescent="0.25">
      <c r="A592" s="251" t="s">
        <v>910</v>
      </c>
      <c r="B592" s="705"/>
      <c r="C592" s="635"/>
      <c r="D592" s="627"/>
      <c r="E592" s="209" t="s">
        <v>447</v>
      </c>
      <c r="F592" s="209" t="s">
        <v>2899</v>
      </c>
      <c r="G592" s="143" t="s">
        <v>729</v>
      </c>
      <c r="H592" s="526" t="s">
        <v>1804</v>
      </c>
      <c r="I592" s="215" t="s">
        <v>768</v>
      </c>
      <c r="J592" s="255">
        <v>1</v>
      </c>
      <c r="K592" s="178" t="s">
        <v>448</v>
      </c>
      <c r="L592" s="256" t="s">
        <v>743</v>
      </c>
      <c r="M592" s="333">
        <v>1</v>
      </c>
      <c r="N592" s="147">
        <f t="shared" si="69"/>
        <v>1</v>
      </c>
      <c r="O592" s="551" t="s">
        <v>6563</v>
      </c>
      <c r="P592" s="323" t="s">
        <v>6463</v>
      </c>
      <c r="Q592" s="338">
        <v>3</v>
      </c>
      <c r="R592" s="149">
        <f t="shared" si="68"/>
        <v>3</v>
      </c>
      <c r="S592" s="159"/>
      <c r="T592" s="494"/>
      <c r="U592" s="451"/>
      <c r="V592" s="451"/>
      <c r="W592" s="431"/>
      <c r="X592" s="431"/>
      <c r="Y592" s="429"/>
      <c r="Z592" s="431"/>
      <c r="AA592" s="431"/>
      <c r="AB592" s="444"/>
      <c r="AC592" s="155"/>
      <c r="AD592" s="126"/>
      <c r="AE592" s="78"/>
      <c r="AF592" s="123">
        <f t="shared" si="81"/>
        <v>5783</v>
      </c>
    </row>
    <row r="593" spans="1:32" ht="230.25" hidden="1" outlineLevel="3" thickBot="1" x14ac:dyDescent="0.25">
      <c r="A593" s="251" t="s">
        <v>4812</v>
      </c>
      <c r="B593" s="639" t="s">
        <v>2857</v>
      </c>
      <c r="C593" s="635" t="s">
        <v>2858</v>
      </c>
      <c r="D593" s="627" t="s">
        <v>2729</v>
      </c>
      <c r="E593" s="209" t="s">
        <v>208</v>
      </c>
      <c r="F593" s="209" t="s">
        <v>2410</v>
      </c>
      <c r="G593" s="143" t="s">
        <v>1254</v>
      </c>
      <c r="H593" s="526" t="s">
        <v>1227</v>
      </c>
      <c r="I593" s="215" t="s">
        <v>768</v>
      </c>
      <c r="J593" s="255">
        <v>1</v>
      </c>
      <c r="K593" s="259" t="s">
        <v>192</v>
      </c>
      <c r="L593" s="215" t="s">
        <v>203</v>
      </c>
      <c r="M593" s="166">
        <v>1</v>
      </c>
      <c r="N593" s="147">
        <f t="shared" si="69"/>
        <v>1</v>
      </c>
      <c r="O593" s="551" t="s">
        <v>6563</v>
      </c>
      <c r="P593" s="152" t="s">
        <v>675</v>
      </c>
      <c r="Q593" s="338">
        <v>5</v>
      </c>
      <c r="R593" s="149">
        <f>J593*M593*Q593</f>
        <v>5</v>
      </c>
      <c r="S593" s="159"/>
      <c r="T593" s="494"/>
      <c r="U593" s="451"/>
      <c r="V593" s="451"/>
      <c r="W593" s="431"/>
      <c r="X593" s="431"/>
      <c r="Y593" s="429"/>
      <c r="Z593" s="431"/>
      <c r="AA593" s="431"/>
      <c r="AB593" s="444"/>
      <c r="AC593" s="155"/>
      <c r="AD593" s="119"/>
      <c r="AE593" s="78"/>
      <c r="AF593" s="123">
        <f t="shared" si="81"/>
        <v>12765</v>
      </c>
    </row>
    <row r="594" spans="1:32" ht="230.25" hidden="1" outlineLevel="3" thickBot="1" x14ac:dyDescent="0.25">
      <c r="A594" s="251" t="s">
        <v>4813</v>
      </c>
      <c r="B594" s="639"/>
      <c r="C594" s="635"/>
      <c r="D594" s="627"/>
      <c r="E594" s="209" t="s">
        <v>255</v>
      </c>
      <c r="F594" s="209" t="s">
        <v>2896</v>
      </c>
      <c r="G594" s="143" t="s">
        <v>1254</v>
      </c>
      <c r="H594" s="526" t="s">
        <v>1227</v>
      </c>
      <c r="I594" s="215" t="s">
        <v>768</v>
      </c>
      <c r="J594" s="255">
        <v>1</v>
      </c>
      <c r="K594" s="178" t="s">
        <v>453</v>
      </c>
      <c r="L594" s="256" t="s">
        <v>449</v>
      </c>
      <c r="M594" s="253">
        <v>1</v>
      </c>
      <c r="N594" s="147">
        <f t="shared" si="69"/>
        <v>1</v>
      </c>
      <c r="O594" s="551" t="s">
        <v>6563</v>
      </c>
      <c r="P594" s="323" t="s">
        <v>6463</v>
      </c>
      <c r="Q594" s="338">
        <v>3</v>
      </c>
      <c r="R594" s="149">
        <f>J594*M594*Q594</f>
        <v>3</v>
      </c>
      <c r="S594" s="159"/>
      <c r="T594" s="494"/>
      <c r="U594" s="451"/>
      <c r="V594" s="451"/>
      <c r="W594" s="431"/>
      <c r="X594" s="431"/>
      <c r="Y594" s="429"/>
      <c r="Z594" s="431"/>
      <c r="AA594" s="431"/>
      <c r="AB594" s="444"/>
      <c r="AC594" s="155"/>
      <c r="AD594" s="119"/>
      <c r="AE594" s="78"/>
      <c r="AF594" s="123">
        <f t="shared" si="81"/>
        <v>12766</v>
      </c>
    </row>
    <row r="595" spans="1:32" ht="230.25" hidden="1" outlineLevel="3" thickBot="1" x14ac:dyDescent="0.25">
      <c r="A595" s="251" t="s">
        <v>4814</v>
      </c>
      <c r="B595" s="743" t="s">
        <v>2839</v>
      </c>
      <c r="C595" s="635" t="s">
        <v>2841</v>
      </c>
      <c r="D595" s="627" t="s">
        <v>306</v>
      </c>
      <c r="E595" s="209" t="s">
        <v>445</v>
      </c>
      <c r="F595" s="209" t="s">
        <v>2897</v>
      </c>
      <c r="G595" s="143" t="s">
        <v>729</v>
      </c>
      <c r="H595" s="526" t="s">
        <v>1804</v>
      </c>
      <c r="I595" s="215" t="s">
        <v>768</v>
      </c>
      <c r="J595" s="255">
        <v>1</v>
      </c>
      <c r="K595" s="178" t="s">
        <v>446</v>
      </c>
      <c r="L595" s="256" t="s">
        <v>743</v>
      </c>
      <c r="M595" s="166">
        <v>1</v>
      </c>
      <c r="N595" s="147">
        <f t="shared" ref="N595:N600" si="82">J595*M595</f>
        <v>1</v>
      </c>
      <c r="O595" s="551" t="s">
        <v>6563</v>
      </c>
      <c r="P595" s="323" t="s">
        <v>6465</v>
      </c>
      <c r="Q595" s="338">
        <v>3</v>
      </c>
      <c r="R595" s="149">
        <f t="shared" ref="R595:R600" si="83">J595*M595*Q595</f>
        <v>3</v>
      </c>
      <c r="S595" s="159"/>
      <c r="T595" s="494"/>
      <c r="U595" s="451"/>
      <c r="V595" s="451"/>
      <c r="W595" s="431"/>
      <c r="X595" s="431"/>
      <c r="Y595" s="429"/>
      <c r="Z595" s="431"/>
      <c r="AA595" s="431"/>
      <c r="AB595" s="444"/>
      <c r="AC595" s="155"/>
      <c r="AD595" s="119"/>
      <c r="AE595" s="78"/>
      <c r="AF595" s="123">
        <f t="shared" si="81"/>
        <v>12767</v>
      </c>
    </row>
    <row r="596" spans="1:32" ht="230.25" hidden="1" outlineLevel="3" thickBot="1" x14ac:dyDescent="0.25">
      <c r="A596" s="251" t="s">
        <v>4815</v>
      </c>
      <c r="B596" s="743"/>
      <c r="C596" s="635"/>
      <c r="D596" s="627"/>
      <c r="E596" s="209" t="s">
        <v>447</v>
      </c>
      <c r="F596" s="508" t="s">
        <v>6466</v>
      </c>
      <c r="G596" s="143" t="s">
        <v>729</v>
      </c>
      <c r="H596" s="526" t="s">
        <v>1804</v>
      </c>
      <c r="I596" s="215" t="s">
        <v>768</v>
      </c>
      <c r="J596" s="255">
        <v>1</v>
      </c>
      <c r="K596" s="178" t="s">
        <v>448</v>
      </c>
      <c r="L596" s="256" t="s">
        <v>743</v>
      </c>
      <c r="M596" s="166">
        <v>1</v>
      </c>
      <c r="N596" s="147">
        <f t="shared" si="82"/>
        <v>1</v>
      </c>
      <c r="O596" s="551" t="s">
        <v>6563</v>
      </c>
      <c r="P596" s="323" t="s">
        <v>6465</v>
      </c>
      <c r="Q596" s="338">
        <v>3</v>
      </c>
      <c r="R596" s="149">
        <f t="shared" si="83"/>
        <v>3</v>
      </c>
      <c r="S596" s="159"/>
      <c r="T596" s="494"/>
      <c r="U596" s="451"/>
      <c r="V596" s="451"/>
      <c r="W596" s="431"/>
      <c r="X596" s="431"/>
      <c r="Y596" s="429"/>
      <c r="Z596" s="431"/>
      <c r="AA596" s="431"/>
      <c r="AB596" s="444"/>
      <c r="AC596" s="155"/>
      <c r="AD596" s="119"/>
      <c r="AE596" s="78"/>
      <c r="AF596" s="123">
        <f t="shared" si="81"/>
        <v>12768</v>
      </c>
    </row>
    <row r="597" spans="1:32" ht="230.25" hidden="1" outlineLevel="3" thickBot="1" x14ac:dyDescent="0.25">
      <c r="A597" s="251" t="s">
        <v>4816</v>
      </c>
      <c r="B597" s="743" t="s">
        <v>2840</v>
      </c>
      <c r="C597" s="635" t="s">
        <v>2842</v>
      </c>
      <c r="D597" s="627" t="s">
        <v>306</v>
      </c>
      <c r="E597" s="209" t="s">
        <v>445</v>
      </c>
      <c r="F597" s="209" t="s">
        <v>2898</v>
      </c>
      <c r="G597" s="143" t="s">
        <v>729</v>
      </c>
      <c r="H597" s="526" t="s">
        <v>1804</v>
      </c>
      <c r="I597" s="215" t="s">
        <v>768</v>
      </c>
      <c r="J597" s="255">
        <v>1</v>
      </c>
      <c r="K597" s="178" t="s">
        <v>446</v>
      </c>
      <c r="L597" s="256" t="s">
        <v>743</v>
      </c>
      <c r="M597" s="166">
        <v>1</v>
      </c>
      <c r="N597" s="147">
        <f t="shared" si="82"/>
        <v>1</v>
      </c>
      <c r="O597" s="551" t="s">
        <v>6563</v>
      </c>
      <c r="P597" s="323" t="s">
        <v>6465</v>
      </c>
      <c r="Q597" s="338">
        <v>3</v>
      </c>
      <c r="R597" s="149">
        <f t="shared" si="83"/>
        <v>3</v>
      </c>
      <c r="S597" s="159"/>
      <c r="T597" s="494"/>
      <c r="U597" s="451"/>
      <c r="V597" s="451"/>
      <c r="W597" s="431"/>
      <c r="X597" s="431"/>
      <c r="Y597" s="429"/>
      <c r="Z597" s="431"/>
      <c r="AA597" s="431"/>
      <c r="AB597" s="444"/>
      <c r="AC597" s="155"/>
      <c r="AD597" s="119"/>
      <c r="AE597" s="78"/>
      <c r="AF597" s="123">
        <f t="shared" si="81"/>
        <v>12769</v>
      </c>
    </row>
    <row r="598" spans="1:32" ht="230.25" hidden="1" outlineLevel="3" thickBot="1" x14ac:dyDescent="0.25">
      <c r="A598" s="251" t="s">
        <v>4817</v>
      </c>
      <c r="B598" s="743"/>
      <c r="C598" s="635"/>
      <c r="D598" s="627"/>
      <c r="E598" s="209" t="s">
        <v>447</v>
      </c>
      <c r="F598" s="209" t="s">
        <v>2897</v>
      </c>
      <c r="G598" s="143" t="s">
        <v>729</v>
      </c>
      <c r="H598" s="526" t="s">
        <v>1804</v>
      </c>
      <c r="I598" s="215" t="s">
        <v>768</v>
      </c>
      <c r="J598" s="255">
        <v>1</v>
      </c>
      <c r="K598" s="178" t="s">
        <v>448</v>
      </c>
      <c r="L598" s="256" t="s">
        <v>743</v>
      </c>
      <c r="M598" s="333">
        <v>1</v>
      </c>
      <c r="N598" s="147">
        <f t="shared" si="82"/>
        <v>1</v>
      </c>
      <c r="O598" s="551" t="s">
        <v>6563</v>
      </c>
      <c r="P598" s="323" t="s">
        <v>6465</v>
      </c>
      <c r="Q598" s="338">
        <v>3</v>
      </c>
      <c r="R598" s="149">
        <f t="shared" si="83"/>
        <v>3</v>
      </c>
      <c r="S598" s="159"/>
      <c r="T598" s="494"/>
      <c r="U598" s="451"/>
      <c r="V598" s="451"/>
      <c r="W598" s="431"/>
      <c r="X598" s="431"/>
      <c r="Y598" s="429"/>
      <c r="Z598" s="431"/>
      <c r="AA598" s="431"/>
      <c r="AB598" s="444"/>
      <c r="AC598" s="155"/>
      <c r="AD598" s="126"/>
      <c r="AE598" s="78"/>
      <c r="AF598" s="123">
        <f t="shared" si="81"/>
        <v>12770</v>
      </c>
    </row>
    <row r="599" spans="1:32" ht="230.25" hidden="1" outlineLevel="3" thickBot="1" x14ac:dyDescent="0.25">
      <c r="A599" s="251" t="s">
        <v>4818</v>
      </c>
      <c r="B599" s="639" t="s">
        <v>2900</v>
      </c>
      <c r="C599" s="635" t="s">
        <v>2859</v>
      </c>
      <c r="D599" s="627" t="s">
        <v>2729</v>
      </c>
      <c r="E599" s="209" t="s">
        <v>208</v>
      </c>
      <c r="F599" s="209" t="s">
        <v>2410</v>
      </c>
      <c r="G599" s="143" t="s">
        <v>1254</v>
      </c>
      <c r="H599" s="526" t="s">
        <v>1227</v>
      </c>
      <c r="I599" s="215" t="s">
        <v>768</v>
      </c>
      <c r="J599" s="255">
        <v>1</v>
      </c>
      <c r="K599" s="259" t="s">
        <v>192</v>
      </c>
      <c r="L599" s="215" t="s">
        <v>203</v>
      </c>
      <c r="M599" s="166">
        <v>1</v>
      </c>
      <c r="N599" s="147">
        <f t="shared" si="82"/>
        <v>1</v>
      </c>
      <c r="O599" s="551" t="s">
        <v>6563</v>
      </c>
      <c r="P599" s="152" t="s">
        <v>675</v>
      </c>
      <c r="Q599" s="338">
        <v>5</v>
      </c>
      <c r="R599" s="149">
        <f t="shared" si="83"/>
        <v>5</v>
      </c>
      <c r="S599" s="159"/>
      <c r="T599" s="494"/>
      <c r="U599" s="451"/>
      <c r="V599" s="451"/>
      <c r="W599" s="431"/>
      <c r="X599" s="431"/>
      <c r="Y599" s="429"/>
      <c r="Z599" s="431"/>
      <c r="AA599" s="431"/>
      <c r="AB599" s="444"/>
      <c r="AC599" s="155"/>
      <c r="AD599" s="119"/>
      <c r="AE599" s="78"/>
      <c r="AF599" s="123">
        <f t="shared" si="81"/>
        <v>12771</v>
      </c>
    </row>
    <row r="600" spans="1:32" ht="230.25" hidden="1" outlineLevel="3" thickBot="1" x14ac:dyDescent="0.25">
      <c r="A600" s="251" t="s">
        <v>4819</v>
      </c>
      <c r="B600" s="596"/>
      <c r="C600" s="600"/>
      <c r="D600" s="624"/>
      <c r="E600" s="209" t="s">
        <v>255</v>
      </c>
      <c r="F600" s="209" t="s">
        <v>2897</v>
      </c>
      <c r="G600" s="143" t="s">
        <v>1254</v>
      </c>
      <c r="H600" s="526" t="s">
        <v>1227</v>
      </c>
      <c r="I600" s="215" t="s">
        <v>768</v>
      </c>
      <c r="J600" s="255">
        <v>1</v>
      </c>
      <c r="K600" s="178" t="s">
        <v>453</v>
      </c>
      <c r="L600" s="256" t="s">
        <v>449</v>
      </c>
      <c r="M600" s="253">
        <v>1</v>
      </c>
      <c r="N600" s="147">
        <f t="shared" si="82"/>
        <v>1</v>
      </c>
      <c r="O600" s="551" t="s">
        <v>6563</v>
      </c>
      <c r="P600" s="323" t="s">
        <v>6465</v>
      </c>
      <c r="Q600" s="338">
        <v>3</v>
      </c>
      <c r="R600" s="149">
        <f t="shared" si="83"/>
        <v>3</v>
      </c>
      <c r="S600" s="159"/>
      <c r="T600" s="494"/>
      <c r="U600" s="451"/>
      <c r="V600" s="451"/>
      <c r="W600" s="209"/>
      <c r="X600" s="209"/>
      <c r="Y600" s="211"/>
      <c r="Z600" s="209"/>
      <c r="AA600" s="209"/>
      <c r="AB600" s="160"/>
      <c r="AC600" s="155"/>
      <c r="AD600" s="119"/>
      <c r="AE600" s="78"/>
      <c r="AF600" s="123">
        <f t="shared" si="81"/>
        <v>12772</v>
      </c>
    </row>
    <row r="601" spans="1:32" ht="21" outlineLevel="2" collapsed="1" thickBot="1" x14ac:dyDescent="0.25">
      <c r="A601" s="144"/>
      <c r="B601" s="117" t="s">
        <v>724</v>
      </c>
      <c r="C601" s="272"/>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c r="AA601" s="117"/>
      <c r="AB601" s="117"/>
      <c r="AC601" s="117"/>
      <c r="AD601" s="118"/>
      <c r="AE601" s="78"/>
      <c r="AF601" s="123">
        <f t="shared" si="81"/>
        <v>0</v>
      </c>
    </row>
    <row r="602" spans="1:32" ht="230.25" hidden="1" outlineLevel="3" thickBot="1" x14ac:dyDescent="0.25">
      <c r="A602" s="144" t="s">
        <v>911</v>
      </c>
      <c r="B602" s="436" t="s">
        <v>1875</v>
      </c>
      <c r="C602" s="445" t="s">
        <v>2139</v>
      </c>
      <c r="D602" s="446" t="s">
        <v>1876</v>
      </c>
      <c r="E602" s="206" t="s">
        <v>1878</v>
      </c>
      <c r="F602" s="250" t="s">
        <v>1051</v>
      </c>
      <c r="G602" s="205" t="s">
        <v>1247</v>
      </c>
      <c r="H602" s="217" t="s">
        <v>1228</v>
      </c>
      <c r="I602" s="145" t="s">
        <v>768</v>
      </c>
      <c r="J602" s="130">
        <v>3</v>
      </c>
      <c r="K602" s="134" t="s">
        <v>1265</v>
      </c>
      <c r="L602" s="125" t="s">
        <v>775</v>
      </c>
      <c r="M602" s="148">
        <v>1</v>
      </c>
      <c r="N602" s="132">
        <f>J602*M602</f>
        <v>3</v>
      </c>
      <c r="O602" s="551" t="s">
        <v>6563</v>
      </c>
      <c r="P602" s="158" t="s">
        <v>103</v>
      </c>
      <c r="Q602" s="338">
        <v>5</v>
      </c>
      <c r="R602" s="149">
        <f>N602*Q602</f>
        <v>15</v>
      </c>
      <c r="S602" s="159"/>
      <c r="T602" s="494"/>
      <c r="U602" s="451"/>
      <c r="V602" s="451"/>
      <c r="W602" s="209"/>
      <c r="X602" s="209"/>
      <c r="Y602" s="211"/>
      <c r="Z602" s="209"/>
      <c r="AA602" s="209"/>
      <c r="AB602" s="160"/>
      <c r="AC602" s="155"/>
      <c r="AD602" s="119"/>
      <c r="AE602" s="78"/>
      <c r="AF602" s="123">
        <f t="shared" si="81"/>
        <v>5784</v>
      </c>
    </row>
    <row r="603" spans="1:32" ht="230.25" hidden="1" outlineLevel="3" thickBot="1" x14ac:dyDescent="0.25">
      <c r="A603" s="251" t="s">
        <v>912</v>
      </c>
      <c r="B603" s="683" t="s">
        <v>1367</v>
      </c>
      <c r="C603" s="637" t="s">
        <v>2140</v>
      </c>
      <c r="D603" s="626" t="s">
        <v>290</v>
      </c>
      <c r="E603" s="432" t="s">
        <v>445</v>
      </c>
      <c r="F603" s="206" t="s">
        <v>1369</v>
      </c>
      <c r="G603" s="205" t="s">
        <v>1177</v>
      </c>
      <c r="H603" s="526" t="s">
        <v>1227</v>
      </c>
      <c r="I603" s="145" t="s">
        <v>768</v>
      </c>
      <c r="J603" s="130">
        <v>2</v>
      </c>
      <c r="K603" s="134" t="s">
        <v>446</v>
      </c>
      <c r="L603" s="125" t="s">
        <v>775</v>
      </c>
      <c r="M603" s="148">
        <v>1</v>
      </c>
      <c r="N603" s="132">
        <f t="shared" ref="N603:N626" si="84">J603*M603</f>
        <v>2</v>
      </c>
      <c r="O603" s="551" t="s">
        <v>6563</v>
      </c>
      <c r="P603" s="158" t="s">
        <v>103</v>
      </c>
      <c r="Q603" s="338">
        <v>5</v>
      </c>
      <c r="R603" s="149">
        <f t="shared" ref="R603:R667" si="85">N603*Q603</f>
        <v>10</v>
      </c>
      <c r="S603" s="159"/>
      <c r="T603" s="494"/>
      <c r="U603" s="451"/>
      <c r="V603" s="451"/>
      <c r="W603" s="209"/>
      <c r="X603" s="209"/>
      <c r="Y603" s="211"/>
      <c r="Z603" s="209"/>
      <c r="AA603" s="209"/>
      <c r="AB603" s="160"/>
      <c r="AC603" s="155"/>
      <c r="AD603" s="119"/>
      <c r="AE603" s="78"/>
      <c r="AF603" s="123">
        <f t="shared" si="81"/>
        <v>5787</v>
      </c>
    </row>
    <row r="604" spans="1:32" ht="230.25" hidden="1" outlineLevel="3" thickBot="1" x14ac:dyDescent="0.25">
      <c r="A604" s="251" t="s">
        <v>913</v>
      </c>
      <c r="B604" s="668"/>
      <c r="C604" s="637"/>
      <c r="D604" s="626"/>
      <c r="E604" s="432" t="s">
        <v>447</v>
      </c>
      <c r="F604" s="206" t="s">
        <v>731</v>
      </c>
      <c r="G604" s="205" t="s">
        <v>729</v>
      </c>
      <c r="H604" s="526" t="s">
        <v>1227</v>
      </c>
      <c r="I604" s="145" t="s">
        <v>768</v>
      </c>
      <c r="J604" s="130">
        <v>1</v>
      </c>
      <c r="K604" s="134" t="s">
        <v>448</v>
      </c>
      <c r="L604" s="125" t="s">
        <v>775</v>
      </c>
      <c r="M604" s="148">
        <v>1</v>
      </c>
      <c r="N604" s="132">
        <f t="shared" si="84"/>
        <v>1</v>
      </c>
      <c r="O604" s="551" t="s">
        <v>6563</v>
      </c>
      <c r="P604" s="158" t="s">
        <v>103</v>
      </c>
      <c r="Q604" s="338">
        <v>5</v>
      </c>
      <c r="R604" s="149">
        <f t="shared" si="85"/>
        <v>5</v>
      </c>
      <c r="S604" s="159"/>
      <c r="T604" s="494"/>
      <c r="U604" s="451"/>
      <c r="V604" s="451"/>
      <c r="W604" s="209"/>
      <c r="X604" s="209"/>
      <c r="Y604" s="211"/>
      <c r="Z604" s="209"/>
      <c r="AA604" s="209"/>
      <c r="AB604" s="160"/>
      <c r="AC604" s="155"/>
      <c r="AD604" s="119"/>
      <c r="AE604" s="78"/>
      <c r="AF604" s="123">
        <f t="shared" si="81"/>
        <v>5788</v>
      </c>
    </row>
    <row r="605" spans="1:32" ht="268.5" hidden="1" outlineLevel="3" thickBot="1" x14ac:dyDescent="0.25">
      <c r="A605" s="251" t="s">
        <v>914</v>
      </c>
      <c r="B605" s="683" t="s">
        <v>1368</v>
      </c>
      <c r="C605" s="637" t="s">
        <v>2141</v>
      </c>
      <c r="D605" s="626" t="s">
        <v>290</v>
      </c>
      <c r="E605" s="432" t="s">
        <v>445</v>
      </c>
      <c r="F605" s="206" t="s">
        <v>1052</v>
      </c>
      <c r="G605" s="205" t="s">
        <v>1247</v>
      </c>
      <c r="H605" s="217" t="s">
        <v>1228</v>
      </c>
      <c r="I605" s="145" t="s">
        <v>768</v>
      </c>
      <c r="J605" s="130">
        <v>3</v>
      </c>
      <c r="K605" s="134" t="s">
        <v>446</v>
      </c>
      <c r="L605" s="125" t="s">
        <v>775</v>
      </c>
      <c r="M605" s="148">
        <v>1</v>
      </c>
      <c r="N605" s="132">
        <f t="shared" si="84"/>
        <v>3</v>
      </c>
      <c r="O605" s="551" t="s">
        <v>6563</v>
      </c>
      <c r="P605" s="158" t="s">
        <v>103</v>
      </c>
      <c r="Q605" s="338">
        <v>5</v>
      </c>
      <c r="R605" s="149">
        <f t="shared" si="85"/>
        <v>15</v>
      </c>
      <c r="S605" s="159"/>
      <c r="T605" s="494"/>
      <c r="U605" s="451"/>
      <c r="V605" s="451"/>
      <c r="W605" s="209"/>
      <c r="X605" s="209"/>
      <c r="Y605" s="211"/>
      <c r="Z605" s="209"/>
      <c r="AA605" s="209"/>
      <c r="AB605" s="160"/>
      <c r="AC605" s="155"/>
      <c r="AD605" s="119"/>
      <c r="AE605" s="78"/>
      <c r="AF605" s="123">
        <f t="shared" si="81"/>
        <v>5789</v>
      </c>
    </row>
    <row r="606" spans="1:32" ht="230.25" hidden="1" outlineLevel="3" thickBot="1" x14ac:dyDescent="0.25">
      <c r="A606" s="251" t="s">
        <v>915</v>
      </c>
      <c r="B606" s="668"/>
      <c r="C606" s="637"/>
      <c r="D606" s="626"/>
      <c r="E606" s="432" t="s">
        <v>447</v>
      </c>
      <c r="F606" s="206" t="s">
        <v>1575</v>
      </c>
      <c r="G606" s="205" t="s">
        <v>1247</v>
      </c>
      <c r="H606" s="217" t="s">
        <v>1228</v>
      </c>
      <c r="I606" s="145" t="s">
        <v>768</v>
      </c>
      <c r="J606" s="130">
        <v>3</v>
      </c>
      <c r="K606" s="134" t="s">
        <v>448</v>
      </c>
      <c r="L606" s="125" t="s">
        <v>775</v>
      </c>
      <c r="M606" s="331">
        <v>1</v>
      </c>
      <c r="N606" s="132">
        <f t="shared" si="84"/>
        <v>3</v>
      </c>
      <c r="O606" s="551" t="s">
        <v>6563</v>
      </c>
      <c r="P606" s="158" t="s">
        <v>103</v>
      </c>
      <c r="Q606" s="338">
        <v>5</v>
      </c>
      <c r="R606" s="149">
        <f t="shared" si="85"/>
        <v>15</v>
      </c>
      <c r="S606" s="159"/>
      <c r="T606" s="494"/>
      <c r="U606" s="451"/>
      <c r="V606" s="451"/>
      <c r="W606" s="209"/>
      <c r="X606" s="209"/>
      <c r="Y606" s="211"/>
      <c r="Z606" s="209"/>
      <c r="AA606" s="209"/>
      <c r="AB606" s="160"/>
      <c r="AC606" s="155"/>
      <c r="AD606" s="119"/>
      <c r="AE606" s="78"/>
      <c r="AF606" s="123">
        <f t="shared" si="81"/>
        <v>5790</v>
      </c>
    </row>
    <row r="607" spans="1:32" ht="230.25" hidden="1" outlineLevel="3" thickBot="1" x14ac:dyDescent="0.25">
      <c r="A607" s="251" t="s">
        <v>916</v>
      </c>
      <c r="B607" s="683" t="s">
        <v>1372</v>
      </c>
      <c r="C607" s="698" t="s">
        <v>1993</v>
      </c>
      <c r="D607" s="684" t="s">
        <v>725</v>
      </c>
      <c r="E607" s="432" t="s">
        <v>450</v>
      </c>
      <c r="F607" s="206" t="s">
        <v>1572</v>
      </c>
      <c r="G607" s="205" t="s">
        <v>1247</v>
      </c>
      <c r="H607" s="525" t="s">
        <v>1803</v>
      </c>
      <c r="I607" s="145" t="s">
        <v>768</v>
      </c>
      <c r="J607" s="130">
        <v>3</v>
      </c>
      <c r="K607" s="203" t="s">
        <v>192</v>
      </c>
      <c r="L607" s="145" t="s">
        <v>203</v>
      </c>
      <c r="M607" s="148">
        <v>1</v>
      </c>
      <c r="N607" s="132">
        <f t="shared" si="84"/>
        <v>3</v>
      </c>
      <c r="O607" s="551" t="s">
        <v>6563</v>
      </c>
      <c r="P607" s="158" t="s">
        <v>103</v>
      </c>
      <c r="Q607" s="338">
        <v>5</v>
      </c>
      <c r="R607" s="149">
        <f t="shared" si="85"/>
        <v>15</v>
      </c>
      <c r="S607" s="159"/>
      <c r="T607" s="494"/>
      <c r="U607" s="451"/>
      <c r="V607" s="451"/>
      <c r="W607" s="209"/>
      <c r="X607" s="209"/>
      <c r="Y607" s="211"/>
      <c r="Z607" s="209"/>
      <c r="AA607" s="209"/>
      <c r="AB607" s="160"/>
      <c r="AC607" s="155"/>
      <c r="AD607" s="119"/>
      <c r="AE607" s="78"/>
      <c r="AF607" s="123">
        <f t="shared" si="81"/>
        <v>5791</v>
      </c>
    </row>
    <row r="608" spans="1:32" ht="230.25" hidden="1" outlineLevel="3" thickBot="1" x14ac:dyDescent="0.25">
      <c r="A608" s="251" t="s">
        <v>917</v>
      </c>
      <c r="B608" s="668"/>
      <c r="C608" s="698"/>
      <c r="D608" s="684"/>
      <c r="E608" s="432" t="s">
        <v>452</v>
      </c>
      <c r="F608" s="206" t="s">
        <v>1271</v>
      </c>
      <c r="G608" s="205" t="s">
        <v>1247</v>
      </c>
      <c r="H608" s="525" t="s">
        <v>1803</v>
      </c>
      <c r="I608" s="145" t="s">
        <v>768</v>
      </c>
      <c r="J608" s="130">
        <v>2</v>
      </c>
      <c r="K608" s="134" t="s">
        <v>453</v>
      </c>
      <c r="L608" s="125" t="s">
        <v>775</v>
      </c>
      <c r="M608" s="131">
        <v>1</v>
      </c>
      <c r="N608" s="132">
        <f t="shared" si="84"/>
        <v>2</v>
      </c>
      <c r="O608" s="551" t="s">
        <v>6563</v>
      </c>
      <c r="P608" s="158" t="s">
        <v>103</v>
      </c>
      <c r="Q608" s="338">
        <v>5</v>
      </c>
      <c r="R608" s="149">
        <f t="shared" si="85"/>
        <v>10</v>
      </c>
      <c r="S608" s="159"/>
      <c r="T608" s="494"/>
      <c r="U608" s="451"/>
      <c r="V608" s="451"/>
      <c r="W608" s="209"/>
      <c r="X608" s="209"/>
      <c r="Y608" s="211"/>
      <c r="Z608" s="209"/>
      <c r="AA608" s="209"/>
      <c r="AB608" s="160"/>
      <c r="AC608" s="155"/>
      <c r="AD608" s="119"/>
      <c r="AE608" s="78"/>
      <c r="AF608" s="123">
        <f t="shared" si="81"/>
        <v>5792</v>
      </c>
    </row>
    <row r="609" spans="1:32" ht="230.25" hidden="1" outlineLevel="3" thickBot="1" x14ac:dyDescent="0.25">
      <c r="A609" s="251" t="s">
        <v>918</v>
      </c>
      <c r="B609" s="683" t="s">
        <v>1371</v>
      </c>
      <c r="C609" s="637" t="s">
        <v>2142</v>
      </c>
      <c r="D609" s="626" t="s">
        <v>737</v>
      </c>
      <c r="E609" s="432" t="s">
        <v>445</v>
      </c>
      <c r="F609" s="206" t="s">
        <v>1576</v>
      </c>
      <c r="G609" s="205" t="s">
        <v>1247</v>
      </c>
      <c r="H609" s="525" t="s">
        <v>1803</v>
      </c>
      <c r="I609" s="145" t="s">
        <v>768</v>
      </c>
      <c r="J609" s="130">
        <v>2</v>
      </c>
      <c r="K609" s="134" t="s">
        <v>446</v>
      </c>
      <c r="L609" s="125" t="s">
        <v>775</v>
      </c>
      <c r="M609" s="148">
        <v>1</v>
      </c>
      <c r="N609" s="132">
        <f t="shared" si="84"/>
        <v>2</v>
      </c>
      <c r="O609" s="551" t="s">
        <v>6563</v>
      </c>
      <c r="P609" s="158" t="s">
        <v>103</v>
      </c>
      <c r="Q609" s="338">
        <v>5</v>
      </c>
      <c r="R609" s="149">
        <f t="shared" si="85"/>
        <v>10</v>
      </c>
      <c r="S609" s="159"/>
      <c r="T609" s="494"/>
      <c r="U609" s="451"/>
      <c r="V609" s="451"/>
      <c r="W609" s="209"/>
      <c r="X609" s="209"/>
      <c r="Y609" s="211"/>
      <c r="Z609" s="209"/>
      <c r="AA609" s="209"/>
      <c r="AB609" s="160"/>
      <c r="AC609" s="155"/>
      <c r="AD609" s="119"/>
      <c r="AE609" s="78"/>
      <c r="AF609" s="123">
        <f t="shared" si="81"/>
        <v>5793</v>
      </c>
    </row>
    <row r="610" spans="1:32" ht="230.25" hidden="1" outlineLevel="3" thickBot="1" x14ac:dyDescent="0.25">
      <c r="A610" s="251" t="s">
        <v>919</v>
      </c>
      <c r="B610" s="668"/>
      <c r="C610" s="637"/>
      <c r="D610" s="626"/>
      <c r="E610" s="432" t="s">
        <v>447</v>
      </c>
      <c r="F610" s="206" t="s">
        <v>1577</v>
      </c>
      <c r="G610" s="205" t="s">
        <v>1247</v>
      </c>
      <c r="H610" s="525" t="s">
        <v>1803</v>
      </c>
      <c r="I610" s="145" t="s">
        <v>768</v>
      </c>
      <c r="J610" s="130">
        <v>2</v>
      </c>
      <c r="K610" s="134" t="s">
        <v>448</v>
      </c>
      <c r="L610" s="125" t="s">
        <v>775</v>
      </c>
      <c r="M610" s="331">
        <v>1</v>
      </c>
      <c r="N610" s="132">
        <f t="shared" si="84"/>
        <v>2</v>
      </c>
      <c r="O610" s="551" t="s">
        <v>6563</v>
      </c>
      <c r="P610" s="158" t="s">
        <v>103</v>
      </c>
      <c r="Q610" s="338">
        <v>5</v>
      </c>
      <c r="R610" s="149">
        <f t="shared" si="85"/>
        <v>10</v>
      </c>
      <c r="S610" s="159"/>
      <c r="T610" s="494"/>
      <c r="U610" s="451"/>
      <c r="V610" s="451"/>
      <c r="W610" s="209"/>
      <c r="X610" s="209"/>
      <c r="Y610" s="211"/>
      <c r="Z610" s="209"/>
      <c r="AA610" s="209"/>
      <c r="AB610" s="160"/>
      <c r="AC610" s="155"/>
      <c r="AD610" s="119"/>
      <c r="AE610" s="78"/>
      <c r="AF610" s="123">
        <f t="shared" si="81"/>
        <v>5794</v>
      </c>
    </row>
    <row r="611" spans="1:32" ht="230.25" hidden="1" outlineLevel="3" thickBot="1" x14ac:dyDescent="0.25">
      <c r="A611" s="251" t="s">
        <v>920</v>
      </c>
      <c r="B611" s="744" t="s">
        <v>1370</v>
      </c>
      <c r="C611" s="637" t="s">
        <v>2143</v>
      </c>
      <c r="D611" s="626" t="s">
        <v>1942</v>
      </c>
      <c r="E611" s="432" t="s">
        <v>450</v>
      </c>
      <c r="F611" s="206" t="s">
        <v>1578</v>
      </c>
      <c r="G611" s="205" t="s">
        <v>1247</v>
      </c>
      <c r="H611" s="525" t="s">
        <v>1803</v>
      </c>
      <c r="I611" s="145" t="s">
        <v>768</v>
      </c>
      <c r="J611" s="130">
        <v>2</v>
      </c>
      <c r="K611" s="203" t="s">
        <v>192</v>
      </c>
      <c r="L611" s="145" t="s">
        <v>203</v>
      </c>
      <c r="M611" s="148">
        <v>1</v>
      </c>
      <c r="N611" s="132">
        <f t="shared" si="84"/>
        <v>2</v>
      </c>
      <c r="O611" s="551" t="s">
        <v>6563</v>
      </c>
      <c r="P611" s="158" t="s">
        <v>103</v>
      </c>
      <c r="Q611" s="338">
        <v>5</v>
      </c>
      <c r="R611" s="149">
        <f t="shared" si="85"/>
        <v>10</v>
      </c>
      <c r="S611" s="159"/>
      <c r="T611" s="494"/>
      <c r="U611" s="451"/>
      <c r="V611" s="451"/>
      <c r="W611" s="209"/>
      <c r="X611" s="209"/>
      <c r="Y611" s="211"/>
      <c r="Z611" s="209"/>
      <c r="AA611" s="209"/>
      <c r="AB611" s="160"/>
      <c r="AC611" s="155"/>
      <c r="AD611" s="119"/>
      <c r="AE611" s="78"/>
      <c r="AF611" s="123">
        <f t="shared" si="81"/>
        <v>5795</v>
      </c>
    </row>
    <row r="612" spans="1:32" ht="230.25" hidden="1" outlineLevel="3" thickBot="1" x14ac:dyDescent="0.25">
      <c r="A612" s="251" t="s">
        <v>921</v>
      </c>
      <c r="B612" s="745"/>
      <c r="C612" s="637"/>
      <c r="D612" s="626"/>
      <c r="E612" s="432" t="s">
        <v>452</v>
      </c>
      <c r="F612" s="206" t="s">
        <v>1578</v>
      </c>
      <c r="G612" s="205" t="s">
        <v>1247</v>
      </c>
      <c r="H612" s="525" t="s">
        <v>1803</v>
      </c>
      <c r="I612" s="145" t="s">
        <v>768</v>
      </c>
      <c r="J612" s="130">
        <v>2</v>
      </c>
      <c r="K612" s="134" t="s">
        <v>453</v>
      </c>
      <c r="L612" s="125" t="s">
        <v>775</v>
      </c>
      <c r="M612" s="131">
        <v>1</v>
      </c>
      <c r="N612" s="132">
        <f t="shared" si="84"/>
        <v>2</v>
      </c>
      <c r="O612" s="551" t="s">
        <v>6563</v>
      </c>
      <c r="P612" s="158" t="s">
        <v>103</v>
      </c>
      <c r="Q612" s="338">
        <v>5</v>
      </c>
      <c r="R612" s="149">
        <f t="shared" si="85"/>
        <v>10</v>
      </c>
      <c r="S612" s="159"/>
      <c r="T612" s="494"/>
      <c r="U612" s="451"/>
      <c r="V612" s="451"/>
      <c r="W612" s="209"/>
      <c r="X612" s="209"/>
      <c r="Y612" s="211"/>
      <c r="Z612" s="209"/>
      <c r="AA612" s="209"/>
      <c r="AB612" s="160"/>
      <c r="AC612" s="155"/>
      <c r="AD612" s="119"/>
      <c r="AE612" s="78"/>
      <c r="AF612" s="123">
        <f t="shared" si="81"/>
        <v>5796</v>
      </c>
    </row>
    <row r="613" spans="1:32" ht="230.25" hidden="1" outlineLevel="3" thickBot="1" x14ac:dyDescent="0.25">
      <c r="A613" s="251" t="s">
        <v>922</v>
      </c>
      <c r="B613" s="683" t="s">
        <v>1373</v>
      </c>
      <c r="C613" s="637" t="s">
        <v>2144</v>
      </c>
      <c r="D613" s="626" t="s">
        <v>726</v>
      </c>
      <c r="E613" s="432" t="s">
        <v>445</v>
      </c>
      <c r="F613" s="206" t="s">
        <v>1578</v>
      </c>
      <c r="G613" s="205" t="s">
        <v>1247</v>
      </c>
      <c r="H613" s="525" t="s">
        <v>1803</v>
      </c>
      <c r="I613" s="145" t="s">
        <v>768</v>
      </c>
      <c r="J613" s="130">
        <v>2</v>
      </c>
      <c r="K613" s="134" t="s">
        <v>446</v>
      </c>
      <c r="L613" s="125" t="s">
        <v>775</v>
      </c>
      <c r="M613" s="148">
        <v>1</v>
      </c>
      <c r="N613" s="132">
        <f t="shared" si="84"/>
        <v>2</v>
      </c>
      <c r="O613" s="551" t="s">
        <v>6563</v>
      </c>
      <c r="P613" s="158" t="s">
        <v>103</v>
      </c>
      <c r="Q613" s="338">
        <v>5</v>
      </c>
      <c r="R613" s="149">
        <f t="shared" si="85"/>
        <v>10</v>
      </c>
      <c r="S613" s="159"/>
      <c r="T613" s="494"/>
      <c r="U613" s="451"/>
      <c r="V613" s="451"/>
      <c r="W613" s="209"/>
      <c r="X613" s="209"/>
      <c r="Y613" s="211"/>
      <c r="Z613" s="209"/>
      <c r="AA613" s="209"/>
      <c r="AB613" s="160"/>
      <c r="AC613" s="155"/>
      <c r="AD613" s="119"/>
      <c r="AE613" s="78"/>
      <c r="AF613" s="123">
        <f t="shared" si="81"/>
        <v>5797</v>
      </c>
    </row>
    <row r="614" spans="1:32" ht="230.25" hidden="1" outlineLevel="3" thickBot="1" x14ac:dyDescent="0.25">
      <c r="A614" s="251" t="s">
        <v>923</v>
      </c>
      <c r="B614" s="668"/>
      <c r="C614" s="637"/>
      <c r="D614" s="626"/>
      <c r="E614" s="432" t="s">
        <v>447</v>
      </c>
      <c r="F614" s="206" t="s">
        <v>1578</v>
      </c>
      <c r="G614" s="205" t="s">
        <v>1247</v>
      </c>
      <c r="H614" s="525" t="s">
        <v>1803</v>
      </c>
      <c r="I614" s="145" t="s">
        <v>768</v>
      </c>
      <c r="J614" s="130">
        <v>2</v>
      </c>
      <c r="K614" s="134" t="s">
        <v>448</v>
      </c>
      <c r="L614" s="125" t="s">
        <v>775</v>
      </c>
      <c r="M614" s="331">
        <v>1</v>
      </c>
      <c r="N614" s="132">
        <f t="shared" si="84"/>
        <v>2</v>
      </c>
      <c r="O614" s="551" t="s">
        <v>6563</v>
      </c>
      <c r="P614" s="158" t="s">
        <v>103</v>
      </c>
      <c r="Q614" s="338">
        <v>5</v>
      </c>
      <c r="R614" s="149">
        <f t="shared" si="85"/>
        <v>10</v>
      </c>
      <c r="S614" s="159"/>
      <c r="T614" s="494"/>
      <c r="U614" s="451"/>
      <c r="V614" s="451"/>
      <c r="W614" s="209"/>
      <c r="X614" s="209"/>
      <c r="Y614" s="211"/>
      <c r="Z614" s="209"/>
      <c r="AA614" s="209"/>
      <c r="AB614" s="160"/>
      <c r="AC614" s="155"/>
      <c r="AD614" s="119"/>
      <c r="AE614" s="78"/>
      <c r="AF614" s="123">
        <f t="shared" si="81"/>
        <v>5798</v>
      </c>
    </row>
    <row r="615" spans="1:32" ht="230.25" hidden="1" outlineLevel="3" thickBot="1" x14ac:dyDescent="0.25">
      <c r="A615" s="251" t="s">
        <v>924</v>
      </c>
      <c r="B615" s="683" t="s">
        <v>1374</v>
      </c>
      <c r="C615" s="637" t="s">
        <v>2145</v>
      </c>
      <c r="D615" s="626" t="s">
        <v>726</v>
      </c>
      <c r="E615" s="432" t="s">
        <v>450</v>
      </c>
      <c r="F615" s="206" t="s">
        <v>1578</v>
      </c>
      <c r="G615" s="205" t="s">
        <v>1247</v>
      </c>
      <c r="H615" s="525" t="s">
        <v>1803</v>
      </c>
      <c r="I615" s="145" t="s">
        <v>768</v>
      </c>
      <c r="J615" s="130">
        <v>2</v>
      </c>
      <c r="K615" s="203" t="s">
        <v>192</v>
      </c>
      <c r="L615" s="145" t="s">
        <v>203</v>
      </c>
      <c r="M615" s="148">
        <v>1</v>
      </c>
      <c r="N615" s="132">
        <f t="shared" si="84"/>
        <v>2</v>
      </c>
      <c r="O615" s="551" t="s">
        <v>6563</v>
      </c>
      <c r="P615" s="158" t="s">
        <v>103</v>
      </c>
      <c r="Q615" s="338">
        <v>5</v>
      </c>
      <c r="R615" s="149">
        <f t="shared" si="85"/>
        <v>10</v>
      </c>
      <c r="S615" s="159"/>
      <c r="T615" s="494"/>
      <c r="U615" s="451"/>
      <c r="V615" s="451"/>
      <c r="W615" s="209"/>
      <c r="X615" s="209"/>
      <c r="Y615" s="211"/>
      <c r="Z615" s="209"/>
      <c r="AA615" s="209"/>
      <c r="AB615" s="160"/>
      <c r="AC615" s="155"/>
      <c r="AD615" s="119"/>
      <c r="AE615" s="78"/>
      <c r="AF615" s="123">
        <f t="shared" si="81"/>
        <v>5799</v>
      </c>
    </row>
    <row r="616" spans="1:32" ht="230.25" hidden="1" outlineLevel="3" thickBot="1" x14ac:dyDescent="0.25">
      <c r="A616" s="251" t="s">
        <v>925</v>
      </c>
      <c r="B616" s="668"/>
      <c r="C616" s="637"/>
      <c r="D616" s="626"/>
      <c r="E616" s="432" t="s">
        <v>452</v>
      </c>
      <c r="F616" s="206" t="s">
        <v>1578</v>
      </c>
      <c r="G616" s="205" t="s">
        <v>1247</v>
      </c>
      <c r="H616" s="525" t="s">
        <v>1803</v>
      </c>
      <c r="I616" s="145" t="s">
        <v>768</v>
      </c>
      <c r="J616" s="130">
        <v>2</v>
      </c>
      <c r="K616" s="134" t="s">
        <v>453</v>
      </c>
      <c r="L616" s="125" t="s">
        <v>775</v>
      </c>
      <c r="M616" s="131">
        <v>1</v>
      </c>
      <c r="N616" s="132">
        <f t="shared" si="84"/>
        <v>2</v>
      </c>
      <c r="O616" s="551" t="s">
        <v>6563</v>
      </c>
      <c r="P616" s="158" t="s">
        <v>103</v>
      </c>
      <c r="Q616" s="338">
        <v>5</v>
      </c>
      <c r="R616" s="149">
        <f t="shared" si="85"/>
        <v>10</v>
      </c>
      <c r="S616" s="159"/>
      <c r="T616" s="494"/>
      <c r="U616" s="451"/>
      <c r="V616" s="451"/>
      <c r="W616" s="209"/>
      <c r="X616" s="209"/>
      <c r="Y616" s="211"/>
      <c r="Z616" s="209"/>
      <c r="AA616" s="209"/>
      <c r="AB616" s="160"/>
      <c r="AC616" s="155"/>
      <c r="AD616" s="119"/>
      <c r="AE616" s="78"/>
      <c r="AF616" s="123">
        <f t="shared" si="81"/>
        <v>5800</v>
      </c>
    </row>
    <row r="617" spans="1:32" ht="230.25" hidden="1" outlineLevel="3" thickBot="1" x14ac:dyDescent="0.25">
      <c r="A617" s="251" t="s">
        <v>926</v>
      </c>
      <c r="B617" s="683" t="s">
        <v>1375</v>
      </c>
      <c r="C617" s="637" t="s">
        <v>2146</v>
      </c>
      <c r="D617" s="626" t="s">
        <v>1270</v>
      </c>
      <c r="E617" s="432" t="s">
        <v>463</v>
      </c>
      <c r="F617" s="206" t="s">
        <v>1578</v>
      </c>
      <c r="G617" s="205" t="s">
        <v>1247</v>
      </c>
      <c r="H617" s="525" t="s">
        <v>1803</v>
      </c>
      <c r="I617" s="145" t="s">
        <v>768</v>
      </c>
      <c r="J617" s="130">
        <v>2</v>
      </c>
      <c r="K617" s="134" t="s">
        <v>1265</v>
      </c>
      <c r="L617" s="125" t="s">
        <v>775</v>
      </c>
      <c r="M617" s="148">
        <v>1</v>
      </c>
      <c r="N617" s="132">
        <f t="shared" si="84"/>
        <v>2</v>
      </c>
      <c r="O617" s="551" t="s">
        <v>6563</v>
      </c>
      <c r="P617" s="158" t="s">
        <v>103</v>
      </c>
      <c r="Q617" s="338">
        <v>5</v>
      </c>
      <c r="R617" s="149">
        <f t="shared" si="85"/>
        <v>10</v>
      </c>
      <c r="S617" s="159"/>
      <c r="T617" s="494"/>
      <c r="U617" s="451"/>
      <c r="V617" s="451"/>
      <c r="W617" s="209"/>
      <c r="X617" s="209"/>
      <c r="Y617" s="211"/>
      <c r="Z617" s="209"/>
      <c r="AA617" s="209"/>
      <c r="AB617" s="160"/>
      <c r="AC617" s="155"/>
      <c r="AD617" s="119"/>
      <c r="AE617" s="78"/>
      <c r="AF617" s="123">
        <f t="shared" si="81"/>
        <v>5801</v>
      </c>
    </row>
    <row r="618" spans="1:32" ht="230.25" hidden="1" outlineLevel="3" thickBot="1" x14ac:dyDescent="0.25">
      <c r="A618" s="251" t="s">
        <v>927</v>
      </c>
      <c r="B618" s="668"/>
      <c r="C618" s="637"/>
      <c r="D618" s="626"/>
      <c r="E618" s="432" t="s">
        <v>462</v>
      </c>
      <c r="F618" s="206" t="s">
        <v>1578</v>
      </c>
      <c r="G618" s="205" t="s">
        <v>1247</v>
      </c>
      <c r="H618" s="525" t="s">
        <v>1803</v>
      </c>
      <c r="I618" s="145" t="s">
        <v>768</v>
      </c>
      <c r="J618" s="130">
        <v>2</v>
      </c>
      <c r="K618" s="134" t="s">
        <v>461</v>
      </c>
      <c r="L618" s="125" t="s">
        <v>775</v>
      </c>
      <c r="M618" s="148">
        <v>1</v>
      </c>
      <c r="N618" s="132">
        <f t="shared" si="84"/>
        <v>2</v>
      </c>
      <c r="O618" s="551" t="s">
        <v>6563</v>
      </c>
      <c r="P618" s="158" t="s">
        <v>103</v>
      </c>
      <c r="Q618" s="338">
        <v>5</v>
      </c>
      <c r="R618" s="149">
        <f t="shared" si="85"/>
        <v>10</v>
      </c>
      <c r="S618" s="159"/>
      <c r="T618" s="494"/>
      <c r="U618" s="451"/>
      <c r="V618" s="451"/>
      <c r="W618" s="209"/>
      <c r="X618" s="209"/>
      <c r="Y618" s="211"/>
      <c r="Z618" s="209"/>
      <c r="AA618" s="209"/>
      <c r="AB618" s="160"/>
      <c r="AC618" s="155"/>
      <c r="AD618" s="119"/>
      <c r="AE618" s="78"/>
      <c r="AF618" s="123">
        <f t="shared" si="81"/>
        <v>5802</v>
      </c>
    </row>
    <row r="619" spans="1:32" ht="230.25" hidden="1" outlineLevel="3" thickBot="1" x14ac:dyDescent="0.25">
      <c r="A619" s="251" t="s">
        <v>928</v>
      </c>
      <c r="B619" s="683" t="s">
        <v>1376</v>
      </c>
      <c r="C619" s="637" t="s">
        <v>2147</v>
      </c>
      <c r="D619" s="626" t="s">
        <v>756</v>
      </c>
      <c r="E619" s="432" t="s">
        <v>456</v>
      </c>
      <c r="F619" s="206" t="s">
        <v>1578</v>
      </c>
      <c r="G619" s="205" t="s">
        <v>1247</v>
      </c>
      <c r="H619" s="525" t="s">
        <v>1803</v>
      </c>
      <c r="I619" s="145" t="s">
        <v>768</v>
      </c>
      <c r="J619" s="130">
        <v>2</v>
      </c>
      <c r="K619" s="134" t="s">
        <v>454</v>
      </c>
      <c r="L619" s="125" t="s">
        <v>775</v>
      </c>
      <c r="M619" s="148">
        <v>2</v>
      </c>
      <c r="N619" s="132">
        <f t="shared" si="84"/>
        <v>4</v>
      </c>
      <c r="O619" s="551" t="s">
        <v>6563</v>
      </c>
      <c r="P619" s="158" t="s">
        <v>103</v>
      </c>
      <c r="Q619" s="338">
        <v>5</v>
      </c>
      <c r="R619" s="149">
        <f t="shared" si="85"/>
        <v>20</v>
      </c>
      <c r="S619" s="159"/>
      <c r="T619" s="494"/>
      <c r="U619" s="451"/>
      <c r="V619" s="451"/>
      <c r="W619" s="209"/>
      <c r="X619" s="209"/>
      <c r="Y619" s="211"/>
      <c r="Z619" s="209"/>
      <c r="AA619" s="209"/>
      <c r="AB619" s="160"/>
      <c r="AC619" s="155"/>
      <c r="AD619" s="119"/>
      <c r="AE619" s="78"/>
      <c r="AF619" s="123">
        <f t="shared" si="81"/>
        <v>5803</v>
      </c>
    </row>
    <row r="620" spans="1:32" ht="230.25" hidden="1" outlineLevel="3" thickBot="1" x14ac:dyDescent="0.25">
      <c r="A620" s="251" t="s">
        <v>929</v>
      </c>
      <c r="B620" s="668"/>
      <c r="C620" s="637"/>
      <c r="D620" s="626"/>
      <c r="E620" s="432" t="s">
        <v>457</v>
      </c>
      <c r="F620" s="206" t="s">
        <v>1578</v>
      </c>
      <c r="G620" s="205" t="s">
        <v>1247</v>
      </c>
      <c r="H620" s="525" t="s">
        <v>1803</v>
      </c>
      <c r="I620" s="145" t="s">
        <v>768</v>
      </c>
      <c r="J620" s="130">
        <v>2</v>
      </c>
      <c r="K620" s="134" t="s">
        <v>455</v>
      </c>
      <c r="L620" s="125" t="s">
        <v>775</v>
      </c>
      <c r="M620" s="148">
        <v>2</v>
      </c>
      <c r="N620" s="132">
        <f t="shared" si="84"/>
        <v>4</v>
      </c>
      <c r="O620" s="551" t="s">
        <v>6563</v>
      </c>
      <c r="P620" s="158" t="s">
        <v>103</v>
      </c>
      <c r="Q620" s="338">
        <v>5</v>
      </c>
      <c r="R620" s="149">
        <f t="shared" si="85"/>
        <v>20</v>
      </c>
      <c r="S620" s="159"/>
      <c r="T620" s="494"/>
      <c r="U620" s="451"/>
      <c r="V620" s="451"/>
      <c r="W620" s="209"/>
      <c r="X620" s="209"/>
      <c r="Y620" s="211"/>
      <c r="Z620" s="209"/>
      <c r="AA620" s="209"/>
      <c r="AB620" s="160"/>
      <c r="AC620" s="155"/>
      <c r="AD620" s="119"/>
      <c r="AE620" s="78"/>
      <c r="AF620" s="123">
        <f t="shared" si="81"/>
        <v>5804</v>
      </c>
    </row>
    <row r="621" spans="1:32" ht="230.25" hidden="1" outlineLevel="3" thickBot="1" x14ac:dyDescent="0.25">
      <c r="A621" s="144" t="s">
        <v>930</v>
      </c>
      <c r="B621" s="683" t="s">
        <v>1880</v>
      </c>
      <c r="C621" s="637" t="s">
        <v>2148</v>
      </c>
      <c r="D621" s="626" t="s">
        <v>727</v>
      </c>
      <c r="E621" s="432" t="s">
        <v>445</v>
      </c>
      <c r="F621" s="206" t="s">
        <v>1272</v>
      </c>
      <c r="G621" s="205" t="s">
        <v>1247</v>
      </c>
      <c r="H621" s="525" t="s">
        <v>1803</v>
      </c>
      <c r="I621" s="145" t="s">
        <v>768</v>
      </c>
      <c r="J621" s="130">
        <v>2</v>
      </c>
      <c r="K621" s="134" t="s">
        <v>446</v>
      </c>
      <c r="L621" s="125" t="s">
        <v>775</v>
      </c>
      <c r="M621" s="148">
        <v>1</v>
      </c>
      <c r="N621" s="132">
        <f t="shared" si="84"/>
        <v>2</v>
      </c>
      <c r="O621" s="551" t="s">
        <v>6563</v>
      </c>
      <c r="P621" s="158" t="s">
        <v>103</v>
      </c>
      <c r="Q621" s="338">
        <v>5</v>
      </c>
      <c r="R621" s="149">
        <f t="shared" si="85"/>
        <v>10</v>
      </c>
      <c r="S621" s="159"/>
      <c r="T621" s="494"/>
      <c r="U621" s="451"/>
      <c r="V621" s="451"/>
      <c r="W621" s="209"/>
      <c r="X621" s="209"/>
      <c r="Y621" s="211"/>
      <c r="Z621" s="209"/>
      <c r="AA621" s="209"/>
      <c r="AB621" s="160"/>
      <c r="AC621" s="155"/>
      <c r="AD621" s="119"/>
      <c r="AE621" s="78"/>
      <c r="AF621" s="123">
        <f t="shared" si="81"/>
        <v>5805</v>
      </c>
    </row>
    <row r="622" spans="1:32" ht="230.25" hidden="1" outlineLevel="3" thickBot="1" x14ac:dyDescent="0.25">
      <c r="A622" s="144" t="s">
        <v>931</v>
      </c>
      <c r="B622" s="668"/>
      <c r="C622" s="637"/>
      <c r="D622" s="626"/>
      <c r="E622" s="432" t="s">
        <v>447</v>
      </c>
      <c r="F622" s="206" t="s">
        <v>1273</v>
      </c>
      <c r="G622" s="205" t="s">
        <v>1247</v>
      </c>
      <c r="H622" s="525" t="s">
        <v>1803</v>
      </c>
      <c r="I622" s="145" t="s">
        <v>768</v>
      </c>
      <c r="J622" s="130">
        <v>2</v>
      </c>
      <c r="K622" s="134" t="s">
        <v>448</v>
      </c>
      <c r="L622" s="125" t="s">
        <v>775</v>
      </c>
      <c r="M622" s="148">
        <v>1</v>
      </c>
      <c r="N622" s="132">
        <f t="shared" si="84"/>
        <v>2</v>
      </c>
      <c r="O622" s="551" t="s">
        <v>6563</v>
      </c>
      <c r="P622" s="158" t="s">
        <v>103</v>
      </c>
      <c r="Q622" s="338">
        <v>5</v>
      </c>
      <c r="R622" s="149">
        <f t="shared" si="85"/>
        <v>10</v>
      </c>
      <c r="S622" s="159"/>
      <c r="T622" s="494"/>
      <c r="U622" s="451"/>
      <c r="V622" s="451"/>
      <c r="W622" s="209"/>
      <c r="X622" s="209"/>
      <c r="Y622" s="211"/>
      <c r="Z622" s="209"/>
      <c r="AA622" s="209"/>
      <c r="AB622" s="160"/>
      <c r="AC622" s="155"/>
      <c r="AD622" s="119"/>
      <c r="AE622" s="78"/>
      <c r="AF622" s="123">
        <f t="shared" si="81"/>
        <v>5806</v>
      </c>
    </row>
    <row r="623" spans="1:32" ht="230.25" hidden="1" outlineLevel="3" thickBot="1" x14ac:dyDescent="0.25">
      <c r="A623" s="144" t="s">
        <v>932</v>
      </c>
      <c r="B623" s="683" t="s">
        <v>1850</v>
      </c>
      <c r="C623" s="637" t="s">
        <v>2149</v>
      </c>
      <c r="D623" s="626" t="s">
        <v>727</v>
      </c>
      <c r="E623" s="432" t="s">
        <v>445</v>
      </c>
      <c r="F623" s="206" t="s">
        <v>1272</v>
      </c>
      <c r="G623" s="205" t="s">
        <v>1247</v>
      </c>
      <c r="H623" s="217" t="s">
        <v>1228</v>
      </c>
      <c r="I623" s="145" t="s">
        <v>768</v>
      </c>
      <c r="J623" s="130">
        <v>2</v>
      </c>
      <c r="K623" s="134" t="s">
        <v>446</v>
      </c>
      <c r="L623" s="125" t="s">
        <v>775</v>
      </c>
      <c r="M623" s="148">
        <v>1</v>
      </c>
      <c r="N623" s="132">
        <f t="shared" si="84"/>
        <v>2</v>
      </c>
      <c r="O623" s="551" t="s">
        <v>6563</v>
      </c>
      <c r="P623" s="158" t="s">
        <v>103</v>
      </c>
      <c r="Q623" s="338">
        <v>5</v>
      </c>
      <c r="R623" s="149">
        <f t="shared" si="85"/>
        <v>10</v>
      </c>
      <c r="S623" s="159"/>
      <c r="T623" s="494"/>
      <c r="U623" s="451"/>
      <c r="V623" s="451"/>
      <c r="W623" s="209"/>
      <c r="X623" s="209"/>
      <c r="Y623" s="211"/>
      <c r="Z623" s="209"/>
      <c r="AA623" s="209"/>
      <c r="AB623" s="160"/>
      <c r="AC623" s="155"/>
      <c r="AD623" s="119"/>
      <c r="AE623" s="78"/>
      <c r="AF623" s="123">
        <f t="shared" si="81"/>
        <v>5807</v>
      </c>
    </row>
    <row r="624" spans="1:32" ht="230.25" hidden="1" outlineLevel="3" thickBot="1" x14ac:dyDescent="0.25">
      <c r="A624" s="144" t="s">
        <v>933</v>
      </c>
      <c r="B624" s="668"/>
      <c r="C624" s="637"/>
      <c r="D624" s="626"/>
      <c r="E624" s="432" t="s">
        <v>447</v>
      </c>
      <c r="F624" s="206" t="s">
        <v>776</v>
      </c>
      <c r="G624" s="205" t="s">
        <v>1247</v>
      </c>
      <c r="H624" s="217" t="s">
        <v>1228</v>
      </c>
      <c r="I624" s="145" t="s">
        <v>768</v>
      </c>
      <c r="J624" s="130">
        <v>2</v>
      </c>
      <c r="K624" s="134" t="s">
        <v>448</v>
      </c>
      <c r="L624" s="125" t="s">
        <v>775</v>
      </c>
      <c r="M624" s="331">
        <v>1</v>
      </c>
      <c r="N624" s="132">
        <f t="shared" si="84"/>
        <v>2</v>
      </c>
      <c r="O624" s="551" t="s">
        <v>6563</v>
      </c>
      <c r="P624" s="158" t="s">
        <v>103</v>
      </c>
      <c r="Q624" s="338">
        <v>5</v>
      </c>
      <c r="R624" s="149">
        <f t="shared" si="85"/>
        <v>10</v>
      </c>
      <c r="S624" s="159"/>
      <c r="T624" s="494"/>
      <c r="U624" s="451"/>
      <c r="V624" s="451"/>
      <c r="W624" s="209"/>
      <c r="X624" s="209"/>
      <c r="Y624" s="211"/>
      <c r="Z624" s="209"/>
      <c r="AA624" s="209"/>
      <c r="AB624" s="160"/>
      <c r="AC624" s="155"/>
      <c r="AD624" s="119"/>
      <c r="AE624" s="78"/>
      <c r="AF624" s="123">
        <f t="shared" si="81"/>
        <v>5808</v>
      </c>
    </row>
    <row r="625" spans="1:32" ht="230.25" hidden="1" outlineLevel="3" thickBot="1" x14ac:dyDescent="0.25">
      <c r="A625" s="144" t="s">
        <v>934</v>
      </c>
      <c r="B625" s="683" t="s">
        <v>1435</v>
      </c>
      <c r="C625" s="637" t="s">
        <v>2150</v>
      </c>
      <c r="D625" s="626" t="s">
        <v>728</v>
      </c>
      <c r="E625" s="432" t="s">
        <v>1333</v>
      </c>
      <c r="F625" s="206" t="s">
        <v>1263</v>
      </c>
      <c r="G625" s="205" t="s">
        <v>729</v>
      </c>
      <c r="H625" s="526" t="s">
        <v>1227</v>
      </c>
      <c r="I625" s="145" t="s">
        <v>768</v>
      </c>
      <c r="J625" s="130">
        <v>1</v>
      </c>
      <c r="K625" s="203" t="s">
        <v>192</v>
      </c>
      <c r="L625" s="145" t="s">
        <v>203</v>
      </c>
      <c r="M625" s="148">
        <v>1</v>
      </c>
      <c r="N625" s="132">
        <f t="shared" si="84"/>
        <v>1</v>
      </c>
      <c r="O625" s="551" t="s">
        <v>6563</v>
      </c>
      <c r="P625" s="158" t="s">
        <v>103</v>
      </c>
      <c r="Q625" s="338">
        <v>5</v>
      </c>
      <c r="R625" s="149">
        <f t="shared" si="85"/>
        <v>5</v>
      </c>
      <c r="S625" s="159"/>
      <c r="T625" s="494"/>
      <c r="U625" s="451"/>
      <c r="V625" s="451"/>
      <c r="W625" s="209"/>
      <c r="X625" s="209"/>
      <c r="Y625" s="211"/>
      <c r="Z625" s="209"/>
      <c r="AA625" s="209"/>
      <c r="AB625" s="160"/>
      <c r="AC625" s="155"/>
      <c r="AD625" s="119"/>
      <c r="AE625" s="78"/>
      <c r="AF625" s="123">
        <f t="shared" si="81"/>
        <v>5809</v>
      </c>
    </row>
    <row r="626" spans="1:32" ht="230.25" hidden="1" outlineLevel="3" thickBot="1" x14ac:dyDescent="0.25">
      <c r="A626" s="144" t="s">
        <v>935</v>
      </c>
      <c r="B626" s="668"/>
      <c r="C626" s="637"/>
      <c r="D626" s="626"/>
      <c r="E626" s="432" t="s">
        <v>1334</v>
      </c>
      <c r="F626" s="206" t="s">
        <v>1578</v>
      </c>
      <c r="G626" s="205" t="s">
        <v>1247</v>
      </c>
      <c r="H626" s="525" t="s">
        <v>1803</v>
      </c>
      <c r="I626" s="145" t="s">
        <v>768</v>
      </c>
      <c r="J626" s="130">
        <v>3</v>
      </c>
      <c r="K626" s="134" t="s">
        <v>453</v>
      </c>
      <c r="L626" s="125" t="s">
        <v>777</v>
      </c>
      <c r="M626" s="131">
        <v>1</v>
      </c>
      <c r="N626" s="132">
        <f t="shared" si="84"/>
        <v>3</v>
      </c>
      <c r="O626" s="551" t="s">
        <v>6563</v>
      </c>
      <c r="P626" s="158" t="s">
        <v>6348</v>
      </c>
      <c r="Q626" s="338">
        <v>2</v>
      </c>
      <c r="R626" s="149">
        <f t="shared" si="85"/>
        <v>6</v>
      </c>
      <c r="S626" s="443"/>
      <c r="T626" s="494"/>
      <c r="U626" s="451"/>
      <c r="V626" s="451"/>
      <c r="W626" s="431"/>
      <c r="X626" s="431"/>
      <c r="Y626" s="429"/>
      <c r="Z626" s="431"/>
      <c r="AA626" s="431"/>
      <c r="AB626" s="444"/>
      <c r="AC626" s="155"/>
      <c r="AD626" s="119"/>
      <c r="AE626" s="78"/>
      <c r="AF626" s="123">
        <f t="shared" si="81"/>
        <v>5810</v>
      </c>
    </row>
    <row r="627" spans="1:32" ht="230.25" hidden="1" outlineLevel="3" thickBot="1" x14ac:dyDescent="0.25">
      <c r="A627" s="144" t="s">
        <v>1895</v>
      </c>
      <c r="B627" s="683" t="s">
        <v>1887</v>
      </c>
      <c r="C627" s="598" t="s">
        <v>2151</v>
      </c>
      <c r="D627" s="604" t="s">
        <v>1888</v>
      </c>
      <c r="E627" s="206" t="s">
        <v>1881</v>
      </c>
      <c r="F627" s="206" t="s">
        <v>1263</v>
      </c>
      <c r="G627" s="205" t="s">
        <v>729</v>
      </c>
      <c r="H627" s="526" t="s">
        <v>1227</v>
      </c>
      <c r="I627" s="145" t="s">
        <v>768</v>
      </c>
      <c r="J627" s="130">
        <v>1</v>
      </c>
      <c r="K627" s="134" t="s">
        <v>451</v>
      </c>
      <c r="L627" s="125" t="s">
        <v>775</v>
      </c>
      <c r="M627" s="148">
        <v>1</v>
      </c>
      <c r="N627" s="132">
        <f>J627*M627</f>
        <v>1</v>
      </c>
      <c r="O627" s="551" t="s">
        <v>6563</v>
      </c>
      <c r="P627" s="158" t="s">
        <v>103</v>
      </c>
      <c r="Q627" s="338">
        <v>5</v>
      </c>
      <c r="R627" s="149">
        <f>N627*Q627</f>
        <v>5</v>
      </c>
      <c r="S627" s="443"/>
      <c r="T627" s="494"/>
      <c r="U627" s="451"/>
      <c r="V627" s="451"/>
      <c r="W627" s="431"/>
      <c r="X627" s="431"/>
      <c r="Y627" s="429"/>
      <c r="Z627" s="431"/>
      <c r="AA627" s="431"/>
      <c r="AB627" s="444"/>
      <c r="AC627" s="155"/>
      <c r="AD627" s="119"/>
      <c r="AE627" s="78"/>
      <c r="AF627" s="123">
        <f t="shared" si="81"/>
        <v>10403</v>
      </c>
    </row>
    <row r="628" spans="1:32" ht="230.25" hidden="1" outlineLevel="3" thickBot="1" x14ac:dyDescent="0.25">
      <c r="A628" s="144" t="s">
        <v>1896</v>
      </c>
      <c r="B628" s="668"/>
      <c r="C628" s="599"/>
      <c r="D628" s="605"/>
      <c r="E628" s="206" t="s">
        <v>1882</v>
      </c>
      <c r="F628" s="206" t="s">
        <v>1578</v>
      </c>
      <c r="G628" s="205" t="s">
        <v>1247</v>
      </c>
      <c r="H628" s="525" t="s">
        <v>1803</v>
      </c>
      <c r="I628" s="145" t="s">
        <v>768</v>
      </c>
      <c r="J628" s="130">
        <v>3</v>
      </c>
      <c r="K628" s="134" t="s">
        <v>453</v>
      </c>
      <c r="L628" s="125" t="s">
        <v>777</v>
      </c>
      <c r="M628" s="148">
        <v>1</v>
      </c>
      <c r="N628" s="132">
        <f>J628*M628</f>
        <v>3</v>
      </c>
      <c r="O628" s="551" t="s">
        <v>6563</v>
      </c>
      <c r="P628" s="158" t="s">
        <v>6348</v>
      </c>
      <c r="Q628" s="338">
        <v>2</v>
      </c>
      <c r="R628" s="149">
        <f>N628*Q628</f>
        <v>6</v>
      </c>
      <c r="S628" s="443"/>
      <c r="T628" s="494"/>
      <c r="U628" s="451"/>
      <c r="V628" s="451"/>
      <c r="W628" s="431"/>
      <c r="X628" s="431"/>
      <c r="Y628" s="429"/>
      <c r="Z628" s="431"/>
      <c r="AA628" s="431"/>
      <c r="AB628" s="444"/>
      <c r="AC628" s="155"/>
      <c r="AD628" s="119"/>
      <c r="AE628" s="78"/>
      <c r="AF628" s="123">
        <f t="shared" si="81"/>
        <v>10404</v>
      </c>
    </row>
    <row r="629" spans="1:32" ht="21" outlineLevel="2" collapsed="1" thickBot="1" x14ac:dyDescent="0.25">
      <c r="A629" s="144"/>
      <c r="B629" s="117" t="s">
        <v>718</v>
      </c>
      <c r="C629" s="270"/>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c r="AA629" s="117"/>
      <c r="AB629" s="117"/>
      <c r="AC629" s="117"/>
      <c r="AD629" s="118"/>
      <c r="AE629" s="78"/>
      <c r="AF629" s="123">
        <f t="shared" si="81"/>
        <v>0</v>
      </c>
    </row>
    <row r="630" spans="1:32" ht="230.25" hidden="1" outlineLevel="3" thickBot="1" x14ac:dyDescent="0.25">
      <c r="A630" s="144" t="s">
        <v>936</v>
      </c>
      <c r="B630" s="740" t="s">
        <v>2901</v>
      </c>
      <c r="C630" s="669" t="s">
        <v>2152</v>
      </c>
      <c r="D630" s="680" t="s">
        <v>1249</v>
      </c>
      <c r="E630" s="206" t="s">
        <v>247</v>
      </c>
      <c r="F630" s="206" t="s">
        <v>719</v>
      </c>
      <c r="G630" s="205" t="s">
        <v>729</v>
      </c>
      <c r="H630" s="526" t="s">
        <v>1227</v>
      </c>
      <c r="I630" s="145" t="s">
        <v>768</v>
      </c>
      <c r="J630" s="130">
        <v>1</v>
      </c>
      <c r="K630" s="134" t="s">
        <v>230</v>
      </c>
      <c r="L630" s="125" t="s">
        <v>743</v>
      </c>
      <c r="M630" s="148">
        <v>1</v>
      </c>
      <c r="N630" s="132">
        <f t="shared" ref="N630:N715" si="86">J630*M630</f>
        <v>1</v>
      </c>
      <c r="O630" s="551" t="s">
        <v>6563</v>
      </c>
      <c r="P630" s="323" t="s">
        <v>6369</v>
      </c>
      <c r="Q630" s="338">
        <v>2</v>
      </c>
      <c r="R630" s="149">
        <f t="shared" si="85"/>
        <v>2</v>
      </c>
      <c r="S630" s="159"/>
      <c r="T630" s="494"/>
      <c r="U630" s="451"/>
      <c r="V630" s="451"/>
      <c r="W630" s="209"/>
      <c r="X630" s="209"/>
      <c r="Y630" s="211"/>
      <c r="Z630" s="209"/>
      <c r="AA630" s="209"/>
      <c r="AB630" s="160"/>
      <c r="AC630" s="155"/>
      <c r="AD630" s="119"/>
      <c r="AE630" s="78"/>
      <c r="AF630" s="123">
        <f t="shared" si="81"/>
        <v>5811</v>
      </c>
    </row>
    <row r="631" spans="1:32" ht="230.25" hidden="1" outlineLevel="3" thickBot="1" x14ac:dyDescent="0.25">
      <c r="A631" s="144" t="s">
        <v>937</v>
      </c>
      <c r="B631" s="649"/>
      <c r="C631" s="598"/>
      <c r="D631" s="604"/>
      <c r="E631" s="206" t="s">
        <v>172</v>
      </c>
      <c r="F631" s="206" t="s">
        <v>1943</v>
      </c>
      <c r="G631" s="205" t="s">
        <v>1247</v>
      </c>
      <c r="H631" s="217" t="s">
        <v>1228</v>
      </c>
      <c r="I631" s="145" t="s">
        <v>1178</v>
      </c>
      <c r="J631" s="130">
        <v>3</v>
      </c>
      <c r="K631" s="134" t="s">
        <v>230</v>
      </c>
      <c r="L631" s="125" t="s">
        <v>778</v>
      </c>
      <c r="M631" s="331">
        <v>1</v>
      </c>
      <c r="N631" s="132">
        <f t="shared" si="86"/>
        <v>3</v>
      </c>
      <c r="O631" s="551" t="s">
        <v>6563</v>
      </c>
      <c r="P631" s="158" t="s">
        <v>240</v>
      </c>
      <c r="Q631" s="338">
        <v>2</v>
      </c>
      <c r="R631" s="149">
        <f t="shared" si="85"/>
        <v>6</v>
      </c>
      <c r="S631" s="159"/>
      <c r="T631" s="494"/>
      <c r="U631" s="451"/>
      <c r="V631" s="451"/>
      <c r="W631" s="209"/>
      <c r="X631" s="209"/>
      <c r="Y631" s="211"/>
      <c r="Z631" s="209"/>
      <c r="AA631" s="209"/>
      <c r="AB631" s="160"/>
      <c r="AC631" s="155"/>
      <c r="AD631" s="119"/>
      <c r="AE631" s="78"/>
      <c r="AF631" s="123">
        <f t="shared" si="81"/>
        <v>5812</v>
      </c>
    </row>
    <row r="632" spans="1:32" ht="230.25" hidden="1" outlineLevel="3" thickBot="1" x14ac:dyDescent="0.25">
      <c r="A632" s="144" t="s">
        <v>938</v>
      </c>
      <c r="B632" s="647" t="s">
        <v>2902</v>
      </c>
      <c r="C632" s="637" t="s">
        <v>2954</v>
      </c>
      <c r="D632" s="626" t="s">
        <v>700</v>
      </c>
      <c r="E632" s="206" t="s">
        <v>695</v>
      </c>
      <c r="F632" s="206" t="s">
        <v>1944</v>
      </c>
      <c r="G632" s="205" t="s">
        <v>1247</v>
      </c>
      <c r="H632" s="525" t="s">
        <v>1803</v>
      </c>
      <c r="I632" s="145" t="s">
        <v>1178</v>
      </c>
      <c r="J632" s="130">
        <v>3</v>
      </c>
      <c r="K632" s="203" t="s">
        <v>192</v>
      </c>
      <c r="L632" s="145" t="s">
        <v>203</v>
      </c>
      <c r="M632" s="148">
        <v>2</v>
      </c>
      <c r="N632" s="132">
        <f t="shared" si="86"/>
        <v>6</v>
      </c>
      <c r="O632" s="551" t="s">
        <v>6563</v>
      </c>
      <c r="P632" s="323" t="s">
        <v>6369</v>
      </c>
      <c r="Q632" s="338">
        <v>2</v>
      </c>
      <c r="R632" s="149">
        <f t="shared" si="85"/>
        <v>12</v>
      </c>
      <c r="S632" s="159"/>
      <c r="T632" s="494"/>
      <c r="U632" s="451"/>
      <c r="V632" s="451"/>
      <c r="W632" s="209"/>
      <c r="X632" s="209"/>
      <c r="Y632" s="211"/>
      <c r="Z632" s="209"/>
      <c r="AA632" s="209"/>
      <c r="AB632" s="160"/>
      <c r="AC632" s="155"/>
      <c r="AD632" s="119"/>
      <c r="AE632" s="78"/>
      <c r="AF632" s="123">
        <f t="shared" si="81"/>
        <v>5813</v>
      </c>
    </row>
    <row r="633" spans="1:32" ht="230.25" hidden="1" outlineLevel="3" thickBot="1" x14ac:dyDescent="0.25">
      <c r="A633" s="144" t="s">
        <v>939</v>
      </c>
      <c r="B633" s="649"/>
      <c r="C633" s="637"/>
      <c r="D633" s="626"/>
      <c r="E633" s="206" t="s">
        <v>696</v>
      </c>
      <c r="F633" s="206" t="s">
        <v>264</v>
      </c>
      <c r="G633" s="205" t="s">
        <v>729</v>
      </c>
      <c r="H633" s="526" t="s">
        <v>1227</v>
      </c>
      <c r="I633" s="145" t="s">
        <v>768</v>
      </c>
      <c r="J633" s="130">
        <v>1</v>
      </c>
      <c r="K633" s="134" t="s">
        <v>227</v>
      </c>
      <c r="L633" s="125" t="s">
        <v>250</v>
      </c>
      <c r="M633" s="131">
        <v>2</v>
      </c>
      <c r="N633" s="132">
        <f t="shared" si="86"/>
        <v>2</v>
      </c>
      <c r="O633" s="551" t="s">
        <v>6563</v>
      </c>
      <c r="P633" s="158" t="s">
        <v>240</v>
      </c>
      <c r="Q633" s="338">
        <v>2</v>
      </c>
      <c r="R633" s="149">
        <f t="shared" si="85"/>
        <v>4</v>
      </c>
      <c r="S633" s="159"/>
      <c r="T633" s="494"/>
      <c r="U633" s="451"/>
      <c r="V633" s="451"/>
      <c r="W633" s="209"/>
      <c r="X633" s="209"/>
      <c r="Y633" s="211"/>
      <c r="Z633" s="209"/>
      <c r="AA633" s="209"/>
      <c r="AB633" s="160"/>
      <c r="AC633" s="155"/>
      <c r="AD633" s="119"/>
      <c r="AE633" s="78"/>
      <c r="AF633" s="123">
        <f t="shared" si="81"/>
        <v>5814</v>
      </c>
    </row>
    <row r="634" spans="1:32" ht="230.25" hidden="1" outlineLevel="3" thickBot="1" x14ac:dyDescent="0.25">
      <c r="A634" s="144" t="s">
        <v>940</v>
      </c>
      <c r="B634" s="647" t="s">
        <v>2903</v>
      </c>
      <c r="C634" s="637" t="s">
        <v>2153</v>
      </c>
      <c r="D634" s="626" t="s">
        <v>720</v>
      </c>
      <c r="E634" s="206" t="s">
        <v>445</v>
      </c>
      <c r="F634" s="206" t="s">
        <v>694</v>
      </c>
      <c r="G634" s="205" t="s">
        <v>729</v>
      </c>
      <c r="H634" s="526" t="s">
        <v>1227</v>
      </c>
      <c r="I634" s="145" t="s">
        <v>768</v>
      </c>
      <c r="J634" s="130">
        <v>1</v>
      </c>
      <c r="K634" s="134" t="s">
        <v>446</v>
      </c>
      <c r="L634" s="125" t="s">
        <v>1250</v>
      </c>
      <c r="M634" s="148">
        <v>1</v>
      </c>
      <c r="N634" s="132">
        <f t="shared" si="86"/>
        <v>1</v>
      </c>
      <c r="O634" s="551" t="s">
        <v>6563</v>
      </c>
      <c r="P634" s="158" t="s">
        <v>103</v>
      </c>
      <c r="Q634" s="338">
        <v>5</v>
      </c>
      <c r="R634" s="149">
        <f t="shared" si="85"/>
        <v>5</v>
      </c>
      <c r="S634" s="159"/>
      <c r="T634" s="494"/>
      <c r="U634" s="451"/>
      <c r="V634" s="451"/>
      <c r="W634" s="209"/>
      <c r="X634" s="209"/>
      <c r="Y634" s="211"/>
      <c r="Z634" s="209"/>
      <c r="AA634" s="209"/>
      <c r="AB634" s="160"/>
      <c r="AC634" s="155"/>
      <c r="AD634" s="119"/>
      <c r="AE634" s="78"/>
      <c r="AF634" s="123">
        <f t="shared" si="81"/>
        <v>5815</v>
      </c>
    </row>
    <row r="635" spans="1:32" ht="230.25" hidden="1" outlineLevel="3" thickBot="1" x14ac:dyDescent="0.25">
      <c r="A635" s="144" t="s">
        <v>941</v>
      </c>
      <c r="B635" s="649"/>
      <c r="C635" s="637"/>
      <c r="D635" s="626"/>
      <c r="E635" s="206" t="s">
        <v>447</v>
      </c>
      <c r="F635" s="206" t="s">
        <v>694</v>
      </c>
      <c r="G635" s="205" t="s">
        <v>729</v>
      </c>
      <c r="H635" s="526" t="s">
        <v>1227</v>
      </c>
      <c r="I635" s="145" t="s">
        <v>768</v>
      </c>
      <c r="J635" s="130">
        <v>1</v>
      </c>
      <c r="K635" s="134" t="s">
        <v>448</v>
      </c>
      <c r="L635" s="125" t="s">
        <v>1250</v>
      </c>
      <c r="M635" s="331">
        <v>1</v>
      </c>
      <c r="N635" s="132">
        <f t="shared" si="86"/>
        <v>1</v>
      </c>
      <c r="O635" s="551" t="s">
        <v>6563</v>
      </c>
      <c r="P635" s="158" t="s">
        <v>103</v>
      </c>
      <c r="Q635" s="338">
        <v>5</v>
      </c>
      <c r="R635" s="149">
        <f t="shared" si="85"/>
        <v>5</v>
      </c>
      <c r="S635" s="159"/>
      <c r="T635" s="494"/>
      <c r="U635" s="451"/>
      <c r="V635" s="451"/>
      <c r="W635" s="209"/>
      <c r="X635" s="209"/>
      <c r="Y635" s="211"/>
      <c r="Z635" s="209"/>
      <c r="AA635" s="209"/>
      <c r="AB635" s="160"/>
      <c r="AC635" s="155"/>
      <c r="AD635" s="119"/>
      <c r="AE635" s="78"/>
      <c r="AF635" s="123">
        <f t="shared" si="81"/>
        <v>5816</v>
      </c>
    </row>
    <row r="636" spans="1:32" ht="230.25" hidden="1" outlineLevel="3" thickBot="1" x14ac:dyDescent="0.25">
      <c r="A636" s="144" t="s">
        <v>942</v>
      </c>
      <c r="B636" s="647" t="s">
        <v>2904</v>
      </c>
      <c r="C636" s="598" t="s">
        <v>2154</v>
      </c>
      <c r="D636" s="604" t="s">
        <v>692</v>
      </c>
      <c r="E636" s="206" t="s">
        <v>697</v>
      </c>
      <c r="F636" s="206" t="s">
        <v>1251</v>
      </c>
      <c r="G636" s="205" t="s">
        <v>729</v>
      </c>
      <c r="H636" s="526" t="s">
        <v>1227</v>
      </c>
      <c r="I636" s="145" t="s">
        <v>768</v>
      </c>
      <c r="J636" s="130">
        <v>1</v>
      </c>
      <c r="K636" s="203" t="s">
        <v>192</v>
      </c>
      <c r="L636" s="145" t="s">
        <v>203</v>
      </c>
      <c r="M636" s="148">
        <v>1</v>
      </c>
      <c r="N636" s="132">
        <f t="shared" si="86"/>
        <v>1</v>
      </c>
      <c r="O636" s="551" t="s">
        <v>6563</v>
      </c>
      <c r="P636" s="158" t="s">
        <v>103</v>
      </c>
      <c r="Q636" s="338">
        <v>5</v>
      </c>
      <c r="R636" s="149">
        <f t="shared" si="85"/>
        <v>5</v>
      </c>
      <c r="S636" s="159"/>
      <c r="T636" s="494"/>
      <c r="U636" s="451"/>
      <c r="V636" s="451"/>
      <c r="W636" s="209"/>
      <c r="X636" s="209"/>
      <c r="Y636" s="211"/>
      <c r="Z636" s="209"/>
      <c r="AA636" s="209"/>
      <c r="AB636" s="160"/>
      <c r="AC636" s="155"/>
      <c r="AD636" s="119"/>
      <c r="AE636" s="78"/>
      <c r="AF636" s="123">
        <f t="shared" si="81"/>
        <v>5817</v>
      </c>
    </row>
    <row r="637" spans="1:32" ht="230.25" hidden="1" outlineLevel="3" thickBot="1" x14ac:dyDescent="0.25">
      <c r="A637" s="144" t="s">
        <v>943</v>
      </c>
      <c r="B637" s="649"/>
      <c r="C637" s="598"/>
      <c r="D637" s="604"/>
      <c r="E637" s="206" t="s">
        <v>698</v>
      </c>
      <c r="F637" s="206" t="s">
        <v>694</v>
      </c>
      <c r="G637" s="205" t="s">
        <v>729</v>
      </c>
      <c r="H637" s="526" t="s">
        <v>1227</v>
      </c>
      <c r="I637" s="145" t="s">
        <v>768</v>
      </c>
      <c r="J637" s="130">
        <v>1</v>
      </c>
      <c r="K637" s="134" t="s">
        <v>453</v>
      </c>
      <c r="L637" s="125" t="s">
        <v>1250</v>
      </c>
      <c r="M637" s="131">
        <v>1</v>
      </c>
      <c r="N637" s="132">
        <f t="shared" si="86"/>
        <v>1</v>
      </c>
      <c r="O637" s="551" t="s">
        <v>6563</v>
      </c>
      <c r="P637" s="158" t="s">
        <v>103</v>
      </c>
      <c r="Q637" s="338">
        <v>5</v>
      </c>
      <c r="R637" s="149">
        <f t="shared" si="85"/>
        <v>5</v>
      </c>
      <c r="S637" s="159"/>
      <c r="T637" s="494"/>
      <c r="U637" s="451"/>
      <c r="V637" s="451"/>
      <c r="W637" s="209"/>
      <c r="X637" s="209"/>
      <c r="Y637" s="211"/>
      <c r="Z637" s="209"/>
      <c r="AA637" s="209"/>
      <c r="AB637" s="160"/>
      <c r="AC637" s="155"/>
      <c r="AD637" s="119"/>
      <c r="AE637" s="78"/>
      <c r="AF637" s="123">
        <f t="shared" si="81"/>
        <v>5818</v>
      </c>
    </row>
    <row r="638" spans="1:32" ht="230.25" hidden="1" outlineLevel="3" thickBot="1" x14ac:dyDescent="0.25">
      <c r="A638" s="144" t="s">
        <v>1103</v>
      </c>
      <c r="B638" s="647" t="s">
        <v>2960</v>
      </c>
      <c r="C638" s="637" t="s">
        <v>2155</v>
      </c>
      <c r="D638" s="626" t="s">
        <v>699</v>
      </c>
      <c r="E638" s="209" t="s">
        <v>1050</v>
      </c>
      <c r="F638" s="209" t="s">
        <v>1069</v>
      </c>
      <c r="G638" s="205" t="s">
        <v>729</v>
      </c>
      <c r="H638" s="526" t="s">
        <v>1227</v>
      </c>
      <c r="I638" s="145" t="s">
        <v>768</v>
      </c>
      <c r="J638" s="130">
        <v>1</v>
      </c>
      <c r="K638" s="134" t="s">
        <v>446</v>
      </c>
      <c r="L638" s="125" t="s">
        <v>1250</v>
      </c>
      <c r="M638" s="148">
        <v>1</v>
      </c>
      <c r="N638" s="132">
        <f>J638*M638</f>
        <v>1</v>
      </c>
      <c r="O638" s="551" t="s">
        <v>6563</v>
      </c>
      <c r="P638" s="158" t="s">
        <v>103</v>
      </c>
      <c r="Q638" s="338">
        <v>5</v>
      </c>
      <c r="R638" s="149">
        <f>N638*Q638</f>
        <v>5</v>
      </c>
      <c r="S638" s="159"/>
      <c r="T638" s="494"/>
      <c r="U638" s="451"/>
      <c r="V638" s="451"/>
      <c r="W638" s="209"/>
      <c r="X638" s="209"/>
      <c r="Y638" s="211"/>
      <c r="Z638" s="209"/>
      <c r="AA638" s="209"/>
      <c r="AB638" s="160"/>
      <c r="AC638" s="155"/>
      <c r="AD638" s="119"/>
      <c r="AE638" s="78"/>
      <c r="AF638" s="123">
        <f t="shared" si="81"/>
        <v>7180</v>
      </c>
    </row>
    <row r="639" spans="1:32" ht="230.25" hidden="1" outlineLevel="3" thickBot="1" x14ac:dyDescent="0.25">
      <c r="A639" s="144" t="s">
        <v>1104</v>
      </c>
      <c r="B639" s="649"/>
      <c r="C639" s="637"/>
      <c r="D639" s="626"/>
      <c r="E639" s="209" t="s">
        <v>799</v>
      </c>
      <c r="F639" s="209" t="s">
        <v>1070</v>
      </c>
      <c r="G639" s="205" t="s">
        <v>729</v>
      </c>
      <c r="H639" s="526" t="s">
        <v>1227</v>
      </c>
      <c r="I639" s="145" t="s">
        <v>768</v>
      </c>
      <c r="J639" s="130">
        <v>1</v>
      </c>
      <c r="K639" s="134" t="s">
        <v>448</v>
      </c>
      <c r="L639" s="125" t="s">
        <v>1250</v>
      </c>
      <c r="M639" s="148">
        <v>1</v>
      </c>
      <c r="N639" s="132">
        <f>J639*M639</f>
        <v>1</v>
      </c>
      <c r="O639" s="551" t="s">
        <v>6563</v>
      </c>
      <c r="P639" s="158" t="s">
        <v>103</v>
      </c>
      <c r="Q639" s="338">
        <v>5</v>
      </c>
      <c r="R639" s="149">
        <f>N639*Q639</f>
        <v>5</v>
      </c>
      <c r="S639" s="159"/>
      <c r="T639" s="494"/>
      <c r="U639" s="451"/>
      <c r="V639" s="451"/>
      <c r="W639" s="209"/>
      <c r="X639" s="209"/>
      <c r="Y639" s="211"/>
      <c r="Z639" s="209"/>
      <c r="AA639" s="209"/>
      <c r="AB639" s="160"/>
      <c r="AC639" s="155"/>
      <c r="AD639" s="119"/>
      <c r="AE639" s="78"/>
      <c r="AF639" s="123">
        <f t="shared" si="81"/>
        <v>7181</v>
      </c>
    </row>
    <row r="640" spans="1:32" ht="230.25" hidden="1" outlineLevel="3" thickBot="1" x14ac:dyDescent="0.25">
      <c r="A640" s="144" t="s">
        <v>944</v>
      </c>
      <c r="B640" s="647" t="s">
        <v>2961</v>
      </c>
      <c r="C640" s="637" t="s">
        <v>2156</v>
      </c>
      <c r="D640" s="626" t="s">
        <v>699</v>
      </c>
      <c r="E640" s="209" t="s">
        <v>1050</v>
      </c>
      <c r="F640" s="209" t="s">
        <v>1070</v>
      </c>
      <c r="G640" s="205" t="s">
        <v>729</v>
      </c>
      <c r="H640" s="526" t="s">
        <v>1227</v>
      </c>
      <c r="I640" s="145" t="s">
        <v>768</v>
      </c>
      <c r="J640" s="130">
        <v>1</v>
      </c>
      <c r="K640" s="134" t="s">
        <v>446</v>
      </c>
      <c r="L640" s="125" t="s">
        <v>1250</v>
      </c>
      <c r="M640" s="148">
        <v>1</v>
      </c>
      <c r="N640" s="132">
        <f t="shared" si="86"/>
        <v>1</v>
      </c>
      <c r="O640" s="551" t="s">
        <v>6563</v>
      </c>
      <c r="P640" s="158" t="s">
        <v>103</v>
      </c>
      <c r="Q640" s="338">
        <v>5</v>
      </c>
      <c r="R640" s="149">
        <f t="shared" si="85"/>
        <v>5</v>
      </c>
      <c r="S640" s="159"/>
      <c r="T640" s="494"/>
      <c r="U640" s="451"/>
      <c r="V640" s="451"/>
      <c r="W640" s="209"/>
      <c r="X640" s="209"/>
      <c r="Y640" s="211"/>
      <c r="Z640" s="209"/>
      <c r="AA640" s="209"/>
      <c r="AB640" s="160"/>
      <c r="AC640" s="155"/>
      <c r="AD640" s="119"/>
      <c r="AE640" s="78"/>
      <c r="AF640" s="123">
        <f t="shared" si="81"/>
        <v>5819</v>
      </c>
    </row>
    <row r="641" spans="1:32" ht="230.25" hidden="1" outlineLevel="3" thickBot="1" x14ac:dyDescent="0.25">
      <c r="A641" s="144" t="s">
        <v>945</v>
      </c>
      <c r="B641" s="649"/>
      <c r="C641" s="637"/>
      <c r="D641" s="626"/>
      <c r="E641" s="209" t="s">
        <v>799</v>
      </c>
      <c r="F641" s="209" t="s">
        <v>1069</v>
      </c>
      <c r="G641" s="205" t="s">
        <v>729</v>
      </c>
      <c r="H641" s="526" t="s">
        <v>1227</v>
      </c>
      <c r="I641" s="145" t="s">
        <v>768</v>
      </c>
      <c r="J641" s="130">
        <v>1</v>
      </c>
      <c r="K641" s="134" t="s">
        <v>448</v>
      </c>
      <c r="L641" s="125" t="s">
        <v>1250</v>
      </c>
      <c r="M641" s="331">
        <v>1</v>
      </c>
      <c r="N641" s="132">
        <f t="shared" si="86"/>
        <v>1</v>
      </c>
      <c r="O641" s="551" t="s">
        <v>6563</v>
      </c>
      <c r="P641" s="158" t="s">
        <v>103</v>
      </c>
      <c r="Q641" s="338">
        <v>5</v>
      </c>
      <c r="R641" s="149">
        <f t="shared" si="85"/>
        <v>5</v>
      </c>
      <c r="S641" s="159"/>
      <c r="T641" s="494"/>
      <c r="U641" s="451"/>
      <c r="V641" s="451"/>
      <c r="W641" s="209"/>
      <c r="X641" s="209"/>
      <c r="Y641" s="211"/>
      <c r="Z641" s="209"/>
      <c r="AA641" s="209"/>
      <c r="AB641" s="160"/>
      <c r="AC641" s="155"/>
      <c r="AD641" s="119"/>
      <c r="AE641" s="78"/>
      <c r="AF641" s="123">
        <f t="shared" si="81"/>
        <v>5820</v>
      </c>
    </row>
    <row r="642" spans="1:32" ht="230.25" hidden="1" outlineLevel="3" thickBot="1" x14ac:dyDescent="0.25">
      <c r="A642" s="144" t="s">
        <v>946</v>
      </c>
      <c r="B642" s="647" t="s">
        <v>2419</v>
      </c>
      <c r="C642" s="637" t="s">
        <v>2157</v>
      </c>
      <c r="D642" s="626" t="s">
        <v>700</v>
      </c>
      <c r="E642" s="209" t="s">
        <v>1333</v>
      </c>
      <c r="F642" s="209" t="s">
        <v>264</v>
      </c>
      <c r="G642" s="143" t="s">
        <v>729</v>
      </c>
      <c r="H642" s="526" t="s">
        <v>1227</v>
      </c>
      <c r="I642" s="145" t="s">
        <v>768</v>
      </c>
      <c r="J642" s="130">
        <v>1</v>
      </c>
      <c r="K642" s="203" t="s">
        <v>192</v>
      </c>
      <c r="L642" s="145" t="s">
        <v>203</v>
      </c>
      <c r="M642" s="148">
        <v>1</v>
      </c>
      <c r="N642" s="132">
        <f t="shared" si="86"/>
        <v>1</v>
      </c>
      <c r="O642" s="551" t="s">
        <v>6563</v>
      </c>
      <c r="P642" s="158" t="s">
        <v>103</v>
      </c>
      <c r="Q642" s="338">
        <v>5</v>
      </c>
      <c r="R642" s="149">
        <f t="shared" si="85"/>
        <v>5</v>
      </c>
      <c r="S642" s="159"/>
      <c r="T642" s="494"/>
      <c r="U642" s="451"/>
      <c r="V642" s="451"/>
      <c r="W642" s="209"/>
      <c r="X642" s="209"/>
      <c r="Y642" s="211"/>
      <c r="Z642" s="209"/>
      <c r="AA642" s="209"/>
      <c r="AB642" s="160"/>
      <c r="AC642" s="155"/>
      <c r="AD642" s="119"/>
      <c r="AE642" s="78"/>
      <c r="AF642" s="123">
        <f t="shared" si="81"/>
        <v>5821</v>
      </c>
    </row>
    <row r="643" spans="1:32" ht="230.25" hidden="1" outlineLevel="3" thickBot="1" x14ac:dyDescent="0.25">
      <c r="A643" s="144" t="s">
        <v>947</v>
      </c>
      <c r="B643" s="649"/>
      <c r="C643" s="637"/>
      <c r="D643" s="626"/>
      <c r="E643" s="209" t="s">
        <v>1334</v>
      </c>
      <c r="F643" s="209" t="s">
        <v>1044</v>
      </c>
      <c r="G643" s="205" t="s">
        <v>1247</v>
      </c>
      <c r="H643" s="525" t="s">
        <v>1803</v>
      </c>
      <c r="I643" s="145" t="s">
        <v>1178</v>
      </c>
      <c r="J643" s="130">
        <v>3</v>
      </c>
      <c r="K643" s="134" t="s">
        <v>453</v>
      </c>
      <c r="L643" s="125" t="s">
        <v>778</v>
      </c>
      <c r="M643" s="131">
        <v>1</v>
      </c>
      <c r="N643" s="132">
        <f t="shared" si="86"/>
        <v>3</v>
      </c>
      <c r="O643" s="551" t="s">
        <v>6563</v>
      </c>
      <c r="P643" s="158" t="s">
        <v>240</v>
      </c>
      <c r="Q643" s="338">
        <v>2</v>
      </c>
      <c r="R643" s="149">
        <f t="shared" si="85"/>
        <v>6</v>
      </c>
      <c r="S643" s="159"/>
      <c r="T643" s="494"/>
      <c r="U643" s="451"/>
      <c r="V643" s="451"/>
      <c r="W643" s="209"/>
      <c r="X643" s="209"/>
      <c r="Y643" s="211"/>
      <c r="Z643" s="209"/>
      <c r="AA643" s="209"/>
      <c r="AB643" s="160"/>
      <c r="AC643" s="155"/>
      <c r="AD643" s="119"/>
      <c r="AE643" s="78"/>
      <c r="AF643" s="123">
        <f t="shared" si="81"/>
        <v>5822</v>
      </c>
    </row>
    <row r="644" spans="1:32" ht="230.25" hidden="1" outlineLevel="3" thickBot="1" x14ac:dyDescent="0.25">
      <c r="A644" s="144" t="s">
        <v>1105</v>
      </c>
      <c r="B644" s="647" t="s">
        <v>2962</v>
      </c>
      <c r="C644" s="637" t="s">
        <v>2158</v>
      </c>
      <c r="D644" s="626" t="s">
        <v>701</v>
      </c>
      <c r="E644" s="209" t="s">
        <v>1050</v>
      </c>
      <c r="F644" s="209" t="s">
        <v>5741</v>
      </c>
      <c r="G644" s="143" t="s">
        <v>729</v>
      </c>
      <c r="H644" s="526" t="s">
        <v>1227</v>
      </c>
      <c r="I644" s="145" t="s">
        <v>768</v>
      </c>
      <c r="J644" s="130">
        <v>1</v>
      </c>
      <c r="K644" s="134" t="s">
        <v>446</v>
      </c>
      <c r="L644" s="125" t="s">
        <v>1250</v>
      </c>
      <c r="M644" s="148">
        <v>1</v>
      </c>
      <c r="N644" s="132">
        <f t="shared" si="86"/>
        <v>1</v>
      </c>
      <c r="O644" s="551" t="s">
        <v>6563</v>
      </c>
      <c r="P644" s="158" t="s">
        <v>240</v>
      </c>
      <c r="Q644" s="338">
        <v>2</v>
      </c>
      <c r="R644" s="149">
        <f>N644*Q644</f>
        <v>2</v>
      </c>
      <c r="S644" s="159"/>
      <c r="T644" s="494"/>
      <c r="U644" s="451"/>
      <c r="V644" s="451"/>
      <c r="W644" s="209"/>
      <c r="X644" s="209"/>
      <c r="Y644" s="211"/>
      <c r="Z644" s="209"/>
      <c r="AA644" s="209"/>
      <c r="AB644" s="160"/>
      <c r="AC644" s="155"/>
      <c r="AD644" s="119"/>
      <c r="AE644" s="78"/>
      <c r="AF644" s="123">
        <f t="shared" si="81"/>
        <v>7182</v>
      </c>
    </row>
    <row r="645" spans="1:32" ht="230.25" hidden="1" outlineLevel="3" thickBot="1" x14ac:dyDescent="0.25">
      <c r="A645" s="144" t="s">
        <v>1106</v>
      </c>
      <c r="B645" s="649"/>
      <c r="C645" s="637"/>
      <c r="D645" s="626"/>
      <c r="E645" s="209" t="s">
        <v>799</v>
      </c>
      <c r="F645" s="209" t="s">
        <v>1256</v>
      </c>
      <c r="G645" s="143" t="s">
        <v>729</v>
      </c>
      <c r="H645" s="526" t="s">
        <v>1227</v>
      </c>
      <c r="I645" s="145" t="s">
        <v>768</v>
      </c>
      <c r="J645" s="130">
        <v>1</v>
      </c>
      <c r="K645" s="134" t="s">
        <v>448</v>
      </c>
      <c r="L645" s="125" t="s">
        <v>1250</v>
      </c>
      <c r="M645" s="148">
        <v>1</v>
      </c>
      <c r="N645" s="132">
        <f t="shared" si="86"/>
        <v>1</v>
      </c>
      <c r="O645" s="551" t="s">
        <v>6563</v>
      </c>
      <c r="P645" s="158" t="s">
        <v>240</v>
      </c>
      <c r="Q645" s="338">
        <v>2</v>
      </c>
      <c r="R645" s="149">
        <f>N645*Q645</f>
        <v>2</v>
      </c>
      <c r="S645" s="159"/>
      <c r="T645" s="494"/>
      <c r="U645" s="451"/>
      <c r="V645" s="451"/>
      <c r="W645" s="209"/>
      <c r="X645" s="209"/>
      <c r="Y645" s="211"/>
      <c r="Z645" s="209"/>
      <c r="AA645" s="209"/>
      <c r="AB645" s="160"/>
      <c r="AC645" s="155"/>
      <c r="AD645" s="119"/>
      <c r="AE645" s="78"/>
      <c r="AF645" s="123">
        <f t="shared" si="81"/>
        <v>7183</v>
      </c>
    </row>
    <row r="646" spans="1:32" ht="230.25" hidden="1" outlineLevel="3" thickBot="1" x14ac:dyDescent="0.25">
      <c r="A646" s="144" t="s">
        <v>948</v>
      </c>
      <c r="B646" s="647" t="s">
        <v>2963</v>
      </c>
      <c r="C646" s="637" t="s">
        <v>2159</v>
      </c>
      <c r="D646" s="626" t="s">
        <v>701</v>
      </c>
      <c r="E646" s="209" t="s">
        <v>1050</v>
      </c>
      <c r="F646" s="209" t="s">
        <v>1256</v>
      </c>
      <c r="G646" s="143" t="s">
        <v>729</v>
      </c>
      <c r="H646" s="526" t="s">
        <v>1227</v>
      </c>
      <c r="I646" s="145" t="s">
        <v>768</v>
      </c>
      <c r="J646" s="130">
        <v>1</v>
      </c>
      <c r="K646" s="134" t="s">
        <v>446</v>
      </c>
      <c r="L646" s="125" t="s">
        <v>1250</v>
      </c>
      <c r="M646" s="148">
        <v>1</v>
      </c>
      <c r="N646" s="132">
        <f t="shared" si="86"/>
        <v>1</v>
      </c>
      <c r="O646" s="551" t="s">
        <v>6563</v>
      </c>
      <c r="P646" s="158" t="s">
        <v>240</v>
      </c>
      <c r="Q646" s="338">
        <v>2</v>
      </c>
      <c r="R646" s="149">
        <f t="shared" si="85"/>
        <v>2</v>
      </c>
      <c r="S646" s="159"/>
      <c r="T646" s="494"/>
      <c r="U646" s="451"/>
      <c r="V646" s="451"/>
      <c r="W646" s="209"/>
      <c r="X646" s="209"/>
      <c r="Y646" s="211"/>
      <c r="Z646" s="209"/>
      <c r="AA646" s="209"/>
      <c r="AB646" s="160"/>
      <c r="AC646" s="155"/>
      <c r="AD646" s="119"/>
      <c r="AE646" s="78"/>
      <c r="AF646" s="123">
        <f t="shared" si="81"/>
        <v>5823</v>
      </c>
    </row>
    <row r="647" spans="1:32" ht="230.25" hidden="1" outlineLevel="3" thickBot="1" x14ac:dyDescent="0.25">
      <c r="A647" s="144" t="s">
        <v>949</v>
      </c>
      <c r="B647" s="649"/>
      <c r="C647" s="637"/>
      <c r="D647" s="626"/>
      <c r="E647" s="209" t="s">
        <v>799</v>
      </c>
      <c r="F647" s="209" t="s">
        <v>5741</v>
      </c>
      <c r="G647" s="143" t="s">
        <v>729</v>
      </c>
      <c r="H647" s="526" t="s">
        <v>1227</v>
      </c>
      <c r="I647" s="145" t="s">
        <v>768</v>
      </c>
      <c r="J647" s="130">
        <v>1</v>
      </c>
      <c r="K647" s="134" t="s">
        <v>448</v>
      </c>
      <c r="L647" s="125" t="s">
        <v>1250</v>
      </c>
      <c r="M647" s="331">
        <v>1</v>
      </c>
      <c r="N647" s="132">
        <f t="shared" si="86"/>
        <v>1</v>
      </c>
      <c r="O647" s="551" t="s">
        <v>6563</v>
      </c>
      <c r="P647" s="158" t="s">
        <v>240</v>
      </c>
      <c r="Q647" s="338">
        <v>2</v>
      </c>
      <c r="R647" s="149">
        <f t="shared" si="85"/>
        <v>2</v>
      </c>
      <c r="S647" s="159"/>
      <c r="T647" s="494"/>
      <c r="U647" s="451"/>
      <c r="V647" s="451"/>
      <c r="W647" s="209"/>
      <c r="X647" s="209"/>
      <c r="Y647" s="211"/>
      <c r="Z647" s="209"/>
      <c r="AA647" s="209"/>
      <c r="AB647" s="160"/>
      <c r="AC647" s="155"/>
      <c r="AD647" s="119"/>
      <c r="AE647" s="78"/>
      <c r="AF647" s="123">
        <f t="shared" si="81"/>
        <v>5824</v>
      </c>
    </row>
    <row r="648" spans="1:32" ht="230.25" hidden="1" outlineLevel="3" thickBot="1" x14ac:dyDescent="0.25">
      <c r="A648" s="144" t="s">
        <v>950</v>
      </c>
      <c r="B648" s="647" t="s">
        <v>2964</v>
      </c>
      <c r="C648" s="637" t="s">
        <v>2160</v>
      </c>
      <c r="D648" s="626" t="s">
        <v>688</v>
      </c>
      <c r="E648" s="206" t="s">
        <v>450</v>
      </c>
      <c r="F648" s="206" t="s">
        <v>703</v>
      </c>
      <c r="G648" s="205" t="s">
        <v>729</v>
      </c>
      <c r="H648" s="526" t="s">
        <v>1227</v>
      </c>
      <c r="I648" s="145" t="s">
        <v>768</v>
      </c>
      <c r="J648" s="130">
        <v>1</v>
      </c>
      <c r="K648" s="203" t="s">
        <v>192</v>
      </c>
      <c r="L648" s="145" t="s">
        <v>203</v>
      </c>
      <c r="M648" s="148">
        <v>1</v>
      </c>
      <c r="N648" s="132">
        <f t="shared" si="86"/>
        <v>1</v>
      </c>
      <c r="O648" s="551" t="s">
        <v>6563</v>
      </c>
      <c r="P648" s="158" t="s">
        <v>103</v>
      </c>
      <c r="Q648" s="338">
        <v>5</v>
      </c>
      <c r="R648" s="149">
        <f t="shared" si="85"/>
        <v>5</v>
      </c>
      <c r="S648" s="159"/>
      <c r="T648" s="494"/>
      <c r="U648" s="451"/>
      <c r="V648" s="451"/>
      <c r="W648" s="209"/>
      <c r="X648" s="209"/>
      <c r="Y648" s="211"/>
      <c r="Z648" s="209"/>
      <c r="AA648" s="209"/>
      <c r="AB648" s="160"/>
      <c r="AC648" s="155"/>
      <c r="AD648" s="119"/>
      <c r="AE648" s="78"/>
      <c r="AF648" s="123">
        <f t="shared" si="81"/>
        <v>5825</v>
      </c>
    </row>
    <row r="649" spans="1:32" ht="230.25" hidden="1" outlineLevel="3" thickBot="1" x14ac:dyDescent="0.25">
      <c r="A649" s="144" t="s">
        <v>951</v>
      </c>
      <c r="B649" s="649"/>
      <c r="C649" s="637"/>
      <c r="D649" s="626"/>
      <c r="E649" s="206" t="s">
        <v>452</v>
      </c>
      <c r="F649" s="206" t="s">
        <v>1253</v>
      </c>
      <c r="G649" s="205" t="s">
        <v>729</v>
      </c>
      <c r="H649" s="526" t="s">
        <v>1227</v>
      </c>
      <c r="I649" s="145" t="s">
        <v>768</v>
      </c>
      <c r="J649" s="130">
        <v>1</v>
      </c>
      <c r="K649" s="134" t="s">
        <v>453</v>
      </c>
      <c r="L649" s="125" t="s">
        <v>1250</v>
      </c>
      <c r="M649" s="131">
        <v>1</v>
      </c>
      <c r="N649" s="132">
        <f t="shared" si="86"/>
        <v>1</v>
      </c>
      <c r="O649" s="551" t="s">
        <v>6563</v>
      </c>
      <c r="P649" s="158" t="s">
        <v>240</v>
      </c>
      <c r="Q649" s="338">
        <v>2</v>
      </c>
      <c r="R649" s="149">
        <f t="shared" si="85"/>
        <v>2</v>
      </c>
      <c r="S649" s="159"/>
      <c r="T649" s="494"/>
      <c r="U649" s="451"/>
      <c r="V649" s="451"/>
      <c r="W649" s="209"/>
      <c r="X649" s="209"/>
      <c r="Y649" s="211"/>
      <c r="Z649" s="209"/>
      <c r="AA649" s="209"/>
      <c r="AB649" s="160"/>
      <c r="AC649" s="155"/>
      <c r="AD649" s="119"/>
      <c r="AE649" s="78"/>
      <c r="AF649" s="123">
        <f t="shared" si="81"/>
        <v>5826</v>
      </c>
    </row>
    <row r="650" spans="1:32" ht="230.25" hidden="1" outlineLevel="3" thickBot="1" x14ac:dyDescent="0.25">
      <c r="A650" s="144" t="s">
        <v>952</v>
      </c>
      <c r="B650" s="647" t="s">
        <v>1377</v>
      </c>
      <c r="C650" s="637" t="s">
        <v>2161</v>
      </c>
      <c r="D650" s="626" t="s">
        <v>704</v>
      </c>
      <c r="E650" s="206" t="s">
        <v>445</v>
      </c>
      <c r="F650" s="206" t="s">
        <v>1945</v>
      </c>
      <c r="G650" s="205" t="s">
        <v>1247</v>
      </c>
      <c r="H650" s="217" t="s">
        <v>1228</v>
      </c>
      <c r="I650" s="145" t="s">
        <v>1178</v>
      </c>
      <c r="J650" s="130">
        <v>3</v>
      </c>
      <c r="K650" s="134" t="s">
        <v>446</v>
      </c>
      <c r="L650" s="125" t="s">
        <v>778</v>
      </c>
      <c r="M650" s="148">
        <v>1</v>
      </c>
      <c r="N650" s="132">
        <f t="shared" si="86"/>
        <v>3</v>
      </c>
      <c r="O650" s="551" t="s">
        <v>6563</v>
      </c>
      <c r="P650" s="158" t="s">
        <v>240</v>
      </c>
      <c r="Q650" s="338">
        <v>2</v>
      </c>
      <c r="R650" s="149">
        <f t="shared" si="85"/>
        <v>6</v>
      </c>
      <c r="S650" s="159"/>
      <c r="T650" s="494"/>
      <c r="U650" s="451"/>
      <c r="V650" s="451"/>
      <c r="W650" s="209"/>
      <c r="X650" s="209"/>
      <c r="Y650" s="211"/>
      <c r="Z650" s="209"/>
      <c r="AA650" s="209"/>
      <c r="AB650" s="160"/>
      <c r="AC650" s="155"/>
      <c r="AD650" s="119"/>
      <c r="AE650" s="78"/>
      <c r="AF650" s="123">
        <f t="shared" si="81"/>
        <v>5827</v>
      </c>
    </row>
    <row r="651" spans="1:32" ht="230.25" hidden="1" outlineLevel="3" thickBot="1" x14ac:dyDescent="0.25">
      <c r="A651" s="144" t="s">
        <v>953</v>
      </c>
      <c r="B651" s="649"/>
      <c r="C651" s="637"/>
      <c r="D651" s="626"/>
      <c r="E651" s="206" t="s">
        <v>447</v>
      </c>
      <c r="F651" s="206" t="s">
        <v>1946</v>
      </c>
      <c r="G651" s="205" t="s">
        <v>1247</v>
      </c>
      <c r="H651" s="217" t="s">
        <v>1228</v>
      </c>
      <c r="I651" s="145" t="s">
        <v>1178</v>
      </c>
      <c r="J651" s="130">
        <v>3</v>
      </c>
      <c r="K651" s="134" t="s">
        <v>448</v>
      </c>
      <c r="L651" s="125" t="s">
        <v>778</v>
      </c>
      <c r="M651" s="331">
        <v>1</v>
      </c>
      <c r="N651" s="132">
        <f t="shared" si="86"/>
        <v>3</v>
      </c>
      <c r="O651" s="551" t="s">
        <v>6563</v>
      </c>
      <c r="P651" s="158" t="s">
        <v>240</v>
      </c>
      <c r="Q651" s="338">
        <v>2</v>
      </c>
      <c r="R651" s="149">
        <f t="shared" si="85"/>
        <v>6</v>
      </c>
      <c r="S651" s="159"/>
      <c r="T651" s="494"/>
      <c r="U651" s="451"/>
      <c r="V651" s="451"/>
      <c r="W651" s="209"/>
      <c r="X651" s="209"/>
      <c r="Y651" s="211"/>
      <c r="Z651" s="209"/>
      <c r="AA651" s="209"/>
      <c r="AB651" s="160"/>
      <c r="AC651" s="155"/>
      <c r="AD651" s="119"/>
      <c r="AE651" s="78"/>
      <c r="AF651" s="123">
        <f t="shared" ref="AF651:AF714" si="87">VALUE(RIGHT((IF(A651="",0,A651)),5))</f>
        <v>5828</v>
      </c>
    </row>
    <row r="652" spans="1:32" ht="230.25" hidden="1" outlineLevel="3" thickBot="1" x14ac:dyDescent="0.25">
      <c r="A652" s="251" t="s">
        <v>4820</v>
      </c>
      <c r="B652" s="596" t="s">
        <v>2910</v>
      </c>
      <c r="C652" s="637" t="s">
        <v>2911</v>
      </c>
      <c r="D652" s="626" t="s">
        <v>747</v>
      </c>
      <c r="E652" s="206" t="s">
        <v>450</v>
      </c>
      <c r="F652" s="206" t="s">
        <v>748</v>
      </c>
      <c r="G652" s="205" t="s">
        <v>1254</v>
      </c>
      <c r="H652" s="526" t="s">
        <v>1227</v>
      </c>
      <c r="I652" s="145" t="s">
        <v>768</v>
      </c>
      <c r="J652" s="130">
        <v>1</v>
      </c>
      <c r="K652" s="203" t="s">
        <v>192</v>
      </c>
      <c r="L652" s="145" t="s">
        <v>203</v>
      </c>
      <c r="M652" s="148">
        <v>1</v>
      </c>
      <c r="N652" s="132">
        <f t="shared" si="86"/>
        <v>1</v>
      </c>
      <c r="O652" s="551" t="s">
        <v>6563</v>
      </c>
      <c r="P652" s="158" t="s">
        <v>675</v>
      </c>
      <c r="Q652" s="338">
        <v>5</v>
      </c>
      <c r="R652" s="149">
        <f>N652*Q652</f>
        <v>5</v>
      </c>
      <c r="S652" s="159"/>
      <c r="T652" s="494"/>
      <c r="U652" s="451"/>
      <c r="V652" s="451"/>
      <c r="W652" s="209"/>
      <c r="X652" s="209"/>
      <c r="Y652" s="211"/>
      <c r="Z652" s="209"/>
      <c r="AA652" s="209"/>
      <c r="AB652" s="160"/>
      <c r="AC652" s="155"/>
      <c r="AD652" s="119"/>
      <c r="AE652" s="78"/>
      <c r="AF652" s="123">
        <f t="shared" si="87"/>
        <v>12773</v>
      </c>
    </row>
    <row r="653" spans="1:32" ht="230.25" hidden="1" outlineLevel="3" thickBot="1" x14ac:dyDescent="0.25">
      <c r="A653" s="251" t="s">
        <v>4821</v>
      </c>
      <c r="B653" s="597"/>
      <c r="C653" s="637"/>
      <c r="D653" s="626"/>
      <c r="E653" s="206" t="s">
        <v>452</v>
      </c>
      <c r="F653" s="206" t="s">
        <v>748</v>
      </c>
      <c r="G653" s="205" t="s">
        <v>1254</v>
      </c>
      <c r="H653" s="526" t="s">
        <v>1227</v>
      </c>
      <c r="I653" s="145" t="s">
        <v>768</v>
      </c>
      <c r="J653" s="130">
        <v>1</v>
      </c>
      <c r="K653" s="134" t="s">
        <v>453</v>
      </c>
      <c r="L653" s="125" t="s">
        <v>743</v>
      </c>
      <c r="M653" s="131">
        <v>1</v>
      </c>
      <c r="N653" s="132">
        <f t="shared" si="86"/>
        <v>1</v>
      </c>
      <c r="O653" s="551" t="s">
        <v>6563</v>
      </c>
      <c r="P653" s="158" t="s">
        <v>675</v>
      </c>
      <c r="Q653" s="338">
        <v>5</v>
      </c>
      <c r="R653" s="149">
        <f>N653*Q653</f>
        <v>5</v>
      </c>
      <c r="S653" s="159"/>
      <c r="T653" s="494"/>
      <c r="U653" s="451"/>
      <c r="V653" s="451"/>
      <c r="W653" s="209"/>
      <c r="X653" s="209"/>
      <c r="Y653" s="211"/>
      <c r="Z653" s="209"/>
      <c r="AA653" s="209"/>
      <c r="AB653" s="160"/>
      <c r="AC653" s="155"/>
      <c r="AD653" s="119"/>
      <c r="AE653" s="78"/>
      <c r="AF653" s="123">
        <f t="shared" si="87"/>
        <v>12774</v>
      </c>
    </row>
    <row r="654" spans="1:32" ht="230.25" hidden="1" outlineLevel="3" thickBot="1" x14ac:dyDescent="0.25">
      <c r="A654" s="251" t="s">
        <v>4822</v>
      </c>
      <c r="B654" s="399" t="s">
        <v>2913</v>
      </c>
      <c r="C654" s="281" t="s">
        <v>2912</v>
      </c>
      <c r="D654" s="208" t="s">
        <v>2914</v>
      </c>
      <c r="E654" s="206" t="s">
        <v>1878</v>
      </c>
      <c r="F654" s="206" t="s">
        <v>2915</v>
      </c>
      <c r="G654" s="143" t="s">
        <v>729</v>
      </c>
      <c r="H654" s="526" t="s">
        <v>1227</v>
      </c>
      <c r="I654" s="145" t="s">
        <v>768</v>
      </c>
      <c r="J654" s="130">
        <v>1</v>
      </c>
      <c r="K654" s="134" t="s">
        <v>446</v>
      </c>
      <c r="L654" s="125" t="s">
        <v>778</v>
      </c>
      <c r="M654" s="148">
        <v>1</v>
      </c>
      <c r="N654" s="132">
        <f>J654*M654</f>
        <v>1</v>
      </c>
      <c r="O654" s="551" t="s">
        <v>6563</v>
      </c>
      <c r="P654" s="158" t="s">
        <v>240</v>
      </c>
      <c r="Q654" s="338">
        <v>2</v>
      </c>
      <c r="R654" s="149">
        <f>N654*Q654</f>
        <v>2</v>
      </c>
      <c r="S654" s="159"/>
      <c r="T654" s="494"/>
      <c r="U654" s="451"/>
      <c r="V654" s="451"/>
      <c r="W654" s="209"/>
      <c r="X654" s="209"/>
      <c r="Y654" s="211"/>
      <c r="Z654" s="209"/>
      <c r="AA654" s="209"/>
      <c r="AB654" s="160"/>
      <c r="AC654" s="155"/>
      <c r="AD654" s="119"/>
      <c r="AE654" s="78"/>
      <c r="AF654" s="123">
        <f t="shared" si="87"/>
        <v>12775</v>
      </c>
    </row>
    <row r="655" spans="1:32" ht="230.25" hidden="1" outlineLevel="3" thickBot="1" x14ac:dyDescent="0.25">
      <c r="A655" s="144" t="s">
        <v>954</v>
      </c>
      <c r="B655" s="647" t="s">
        <v>1587</v>
      </c>
      <c r="C655" s="637" t="s">
        <v>2162</v>
      </c>
      <c r="D655" s="626" t="s">
        <v>721</v>
      </c>
      <c r="E655" s="206" t="s">
        <v>445</v>
      </c>
      <c r="F655" s="206" t="s">
        <v>1259</v>
      </c>
      <c r="G655" s="205" t="s">
        <v>1247</v>
      </c>
      <c r="H655" s="217" t="s">
        <v>1228</v>
      </c>
      <c r="I655" s="145" t="s">
        <v>1178</v>
      </c>
      <c r="J655" s="130">
        <v>3</v>
      </c>
      <c r="K655" s="134" t="s">
        <v>446</v>
      </c>
      <c r="L655" s="125" t="s">
        <v>778</v>
      </c>
      <c r="M655" s="148">
        <v>1</v>
      </c>
      <c r="N655" s="132">
        <f t="shared" si="86"/>
        <v>3</v>
      </c>
      <c r="O655" s="551" t="s">
        <v>6563</v>
      </c>
      <c r="P655" s="158" t="s">
        <v>240</v>
      </c>
      <c r="Q655" s="338">
        <v>2</v>
      </c>
      <c r="R655" s="149">
        <f t="shared" si="85"/>
        <v>6</v>
      </c>
      <c r="S655" s="159"/>
      <c r="T655" s="494"/>
      <c r="U655" s="451"/>
      <c r="V655" s="451"/>
      <c r="W655" s="209"/>
      <c r="X655" s="209"/>
      <c r="Y655" s="211"/>
      <c r="Z655" s="209"/>
      <c r="AA655" s="209"/>
      <c r="AB655" s="160"/>
      <c r="AC655" s="155"/>
      <c r="AD655" s="119"/>
      <c r="AE655" s="78"/>
      <c r="AF655" s="123">
        <f t="shared" si="87"/>
        <v>5835</v>
      </c>
    </row>
    <row r="656" spans="1:32" ht="230.25" hidden="1" outlineLevel="3" thickBot="1" x14ac:dyDescent="0.25">
      <c r="A656" s="144" t="s">
        <v>955</v>
      </c>
      <c r="B656" s="649"/>
      <c r="C656" s="637"/>
      <c r="D656" s="626"/>
      <c r="E656" s="206" t="s">
        <v>447</v>
      </c>
      <c r="F656" s="206" t="s">
        <v>1583</v>
      </c>
      <c r="G656" s="205" t="s">
        <v>729</v>
      </c>
      <c r="H656" s="526" t="s">
        <v>1227</v>
      </c>
      <c r="I656" s="145" t="s">
        <v>768</v>
      </c>
      <c r="J656" s="130">
        <v>1</v>
      </c>
      <c r="K656" s="134" t="s">
        <v>448</v>
      </c>
      <c r="L656" s="125" t="s">
        <v>1250</v>
      </c>
      <c r="M656" s="148">
        <v>1</v>
      </c>
      <c r="N656" s="132">
        <f t="shared" si="86"/>
        <v>1</v>
      </c>
      <c r="O656" s="551" t="s">
        <v>6563</v>
      </c>
      <c r="P656" s="158" t="s">
        <v>103</v>
      </c>
      <c r="Q656" s="338">
        <v>5</v>
      </c>
      <c r="R656" s="149">
        <f t="shared" si="85"/>
        <v>5</v>
      </c>
      <c r="S656" s="159"/>
      <c r="T656" s="494"/>
      <c r="U656" s="451"/>
      <c r="V656" s="451"/>
      <c r="W656" s="209"/>
      <c r="X656" s="209"/>
      <c r="Y656" s="211"/>
      <c r="Z656" s="209"/>
      <c r="AA656" s="209"/>
      <c r="AB656" s="160"/>
      <c r="AC656" s="155"/>
      <c r="AD656" s="119"/>
      <c r="AE656" s="78"/>
      <c r="AF656" s="123">
        <f t="shared" si="87"/>
        <v>5836</v>
      </c>
    </row>
    <row r="657" spans="1:32" ht="230.25" hidden="1" outlineLevel="3" thickBot="1" x14ac:dyDescent="0.25">
      <c r="A657" s="144" t="s">
        <v>956</v>
      </c>
      <c r="B657" s="647" t="s">
        <v>5698</v>
      </c>
      <c r="C657" s="598" t="s">
        <v>2163</v>
      </c>
      <c r="D657" s="604" t="s">
        <v>721</v>
      </c>
      <c r="E657" s="206" t="s">
        <v>445</v>
      </c>
      <c r="F657" s="206" t="s">
        <v>1259</v>
      </c>
      <c r="G657" s="205" t="s">
        <v>1247</v>
      </c>
      <c r="H657" s="217" t="s">
        <v>1228</v>
      </c>
      <c r="I657" s="145" t="s">
        <v>1178</v>
      </c>
      <c r="J657" s="130">
        <v>3</v>
      </c>
      <c r="K657" s="134" t="s">
        <v>446</v>
      </c>
      <c r="L657" s="125" t="s">
        <v>778</v>
      </c>
      <c r="M657" s="148">
        <v>1</v>
      </c>
      <c r="N657" s="132">
        <f t="shared" si="86"/>
        <v>3</v>
      </c>
      <c r="O657" s="551" t="s">
        <v>6563</v>
      </c>
      <c r="P657" s="158" t="s">
        <v>240</v>
      </c>
      <c r="Q657" s="338">
        <v>2</v>
      </c>
      <c r="R657" s="149">
        <f t="shared" si="85"/>
        <v>6</v>
      </c>
      <c r="S657" s="159"/>
      <c r="T657" s="494"/>
      <c r="U657" s="451"/>
      <c r="V657" s="451"/>
      <c r="W657" s="209"/>
      <c r="X657" s="209"/>
      <c r="Y657" s="211"/>
      <c r="Z657" s="209"/>
      <c r="AA657" s="209"/>
      <c r="AB657" s="160"/>
      <c r="AC657" s="155"/>
      <c r="AD657" s="119"/>
      <c r="AE657" s="78"/>
      <c r="AF657" s="123">
        <f t="shared" si="87"/>
        <v>5837</v>
      </c>
    </row>
    <row r="658" spans="1:32" ht="230.25" hidden="1" outlineLevel="3" thickBot="1" x14ac:dyDescent="0.25">
      <c r="A658" s="144" t="s">
        <v>957</v>
      </c>
      <c r="B658" s="649"/>
      <c r="C658" s="598"/>
      <c r="D658" s="604"/>
      <c r="E658" s="206" t="s">
        <v>447</v>
      </c>
      <c r="F658" s="206" t="s">
        <v>1583</v>
      </c>
      <c r="G658" s="205" t="s">
        <v>729</v>
      </c>
      <c r="H658" s="526" t="s">
        <v>1227</v>
      </c>
      <c r="I658" s="145" t="s">
        <v>768</v>
      </c>
      <c r="J658" s="130">
        <v>1</v>
      </c>
      <c r="K658" s="134" t="s">
        <v>448</v>
      </c>
      <c r="L658" s="125" t="s">
        <v>1250</v>
      </c>
      <c r="M658" s="148">
        <v>1</v>
      </c>
      <c r="N658" s="132">
        <f t="shared" si="86"/>
        <v>1</v>
      </c>
      <c r="O658" s="551" t="s">
        <v>6563</v>
      </c>
      <c r="P658" s="158" t="s">
        <v>103</v>
      </c>
      <c r="Q658" s="338">
        <v>5</v>
      </c>
      <c r="R658" s="149">
        <f t="shared" si="85"/>
        <v>5</v>
      </c>
      <c r="S658" s="159"/>
      <c r="T658" s="494"/>
      <c r="U658" s="451"/>
      <c r="V658" s="451"/>
      <c r="W658" s="209"/>
      <c r="X658" s="209"/>
      <c r="Y658" s="211"/>
      <c r="Z658" s="209"/>
      <c r="AA658" s="209"/>
      <c r="AB658" s="160"/>
      <c r="AC658" s="155"/>
      <c r="AD658" s="119"/>
      <c r="AE658" s="78"/>
      <c r="AF658" s="123">
        <f t="shared" si="87"/>
        <v>5838</v>
      </c>
    </row>
    <row r="659" spans="1:32" ht="230.25" hidden="1" outlineLevel="3" thickBot="1" x14ac:dyDescent="0.25">
      <c r="A659" s="144" t="s">
        <v>958</v>
      </c>
      <c r="B659" s="647" t="s">
        <v>2752</v>
      </c>
      <c r="C659" s="637" t="s">
        <v>2164</v>
      </c>
      <c r="D659" s="626" t="s">
        <v>259</v>
      </c>
      <c r="E659" s="206" t="s">
        <v>458</v>
      </c>
      <c r="F659" s="206" t="s">
        <v>712</v>
      </c>
      <c r="G659" s="205" t="s">
        <v>729</v>
      </c>
      <c r="H659" s="526" t="s">
        <v>1227</v>
      </c>
      <c r="I659" s="145" t="s">
        <v>768</v>
      </c>
      <c r="J659" s="130">
        <v>1</v>
      </c>
      <c r="K659" s="134" t="s">
        <v>446</v>
      </c>
      <c r="L659" s="125" t="s">
        <v>1250</v>
      </c>
      <c r="M659" s="148">
        <v>1</v>
      </c>
      <c r="N659" s="132">
        <f t="shared" si="86"/>
        <v>1</v>
      </c>
      <c r="O659" s="551" t="s">
        <v>6563</v>
      </c>
      <c r="P659" s="158" t="s">
        <v>103</v>
      </c>
      <c r="Q659" s="338">
        <v>5</v>
      </c>
      <c r="R659" s="149">
        <f t="shared" si="85"/>
        <v>5</v>
      </c>
      <c r="S659" s="159"/>
      <c r="T659" s="494"/>
      <c r="U659" s="451"/>
      <c r="V659" s="451"/>
      <c r="W659" s="209"/>
      <c r="X659" s="209"/>
      <c r="Y659" s="211"/>
      <c r="Z659" s="209"/>
      <c r="AA659" s="209"/>
      <c r="AB659" s="160"/>
      <c r="AC659" s="155"/>
      <c r="AD659" s="119"/>
      <c r="AE659" s="78"/>
      <c r="AF659" s="123">
        <f t="shared" si="87"/>
        <v>5839</v>
      </c>
    </row>
    <row r="660" spans="1:32" ht="230.25" hidden="1" outlineLevel="3" thickBot="1" x14ac:dyDescent="0.25">
      <c r="A660" s="144" t="s">
        <v>959</v>
      </c>
      <c r="B660" s="649"/>
      <c r="C660" s="637"/>
      <c r="D660" s="626"/>
      <c r="E660" s="206" t="s">
        <v>447</v>
      </c>
      <c r="F660" s="206" t="s">
        <v>713</v>
      </c>
      <c r="G660" s="205" t="s">
        <v>1247</v>
      </c>
      <c r="H660" s="217" t="s">
        <v>1228</v>
      </c>
      <c r="I660" s="145" t="s">
        <v>1178</v>
      </c>
      <c r="J660" s="130">
        <v>3</v>
      </c>
      <c r="K660" s="134" t="s">
        <v>448</v>
      </c>
      <c r="L660" s="125" t="s">
        <v>778</v>
      </c>
      <c r="M660" s="148">
        <v>1</v>
      </c>
      <c r="N660" s="132">
        <f t="shared" si="86"/>
        <v>3</v>
      </c>
      <c r="O660" s="551" t="s">
        <v>6563</v>
      </c>
      <c r="P660" s="158" t="s">
        <v>240</v>
      </c>
      <c r="Q660" s="338">
        <v>2</v>
      </c>
      <c r="R660" s="149">
        <f t="shared" si="85"/>
        <v>6</v>
      </c>
      <c r="S660" s="159"/>
      <c r="T660" s="494"/>
      <c r="U660" s="451"/>
      <c r="V660" s="451"/>
      <c r="W660" s="209"/>
      <c r="X660" s="209"/>
      <c r="Y660" s="211"/>
      <c r="Z660" s="209"/>
      <c r="AA660" s="209"/>
      <c r="AB660" s="160"/>
      <c r="AC660" s="155"/>
      <c r="AD660" s="119"/>
      <c r="AE660" s="78"/>
      <c r="AF660" s="123">
        <f t="shared" si="87"/>
        <v>5840</v>
      </c>
    </row>
    <row r="661" spans="1:32" ht="230.25" hidden="1" outlineLevel="3" thickBot="1" x14ac:dyDescent="0.25">
      <c r="A661" s="144" t="s">
        <v>960</v>
      </c>
      <c r="B661" s="647" t="s">
        <v>5697</v>
      </c>
      <c r="C661" s="637" t="s">
        <v>2165</v>
      </c>
      <c r="D661" s="626" t="s">
        <v>1584</v>
      </c>
      <c r="E661" s="325" t="s">
        <v>445</v>
      </c>
      <c r="F661" s="206" t="s">
        <v>1585</v>
      </c>
      <c r="G661" s="205" t="s">
        <v>729</v>
      </c>
      <c r="H661" s="526" t="s">
        <v>1227</v>
      </c>
      <c r="I661" s="145" t="s">
        <v>768</v>
      </c>
      <c r="J661" s="130">
        <v>1</v>
      </c>
      <c r="K661" s="134" t="s">
        <v>446</v>
      </c>
      <c r="L661" s="125" t="s">
        <v>1260</v>
      </c>
      <c r="M661" s="148">
        <v>1</v>
      </c>
      <c r="N661" s="132">
        <f t="shared" si="86"/>
        <v>1</v>
      </c>
      <c r="O661" s="551" t="s">
        <v>6563</v>
      </c>
      <c r="P661" s="158" t="s">
        <v>103</v>
      </c>
      <c r="Q661" s="338">
        <v>5</v>
      </c>
      <c r="R661" s="149">
        <f t="shared" si="85"/>
        <v>5</v>
      </c>
      <c r="S661" s="159"/>
      <c r="T661" s="494"/>
      <c r="U661" s="451"/>
      <c r="V661" s="451"/>
      <c r="W661" s="209"/>
      <c r="X661" s="209"/>
      <c r="Y661" s="211"/>
      <c r="Z661" s="209"/>
      <c r="AA661" s="209"/>
      <c r="AB661" s="160"/>
      <c r="AC661" s="155"/>
      <c r="AD661" s="119"/>
      <c r="AE661" s="78"/>
      <c r="AF661" s="123">
        <f t="shared" si="87"/>
        <v>5841</v>
      </c>
    </row>
    <row r="662" spans="1:32" ht="230.25" hidden="1" outlineLevel="3" thickBot="1" x14ac:dyDescent="0.25">
      <c r="A662" s="144" t="s">
        <v>961</v>
      </c>
      <c r="B662" s="649"/>
      <c r="C662" s="637"/>
      <c r="D662" s="626"/>
      <c r="E662" s="325" t="s">
        <v>447</v>
      </c>
      <c r="F662" s="206" t="s">
        <v>1832</v>
      </c>
      <c r="G662" s="205" t="s">
        <v>1247</v>
      </c>
      <c r="H662" s="217" t="s">
        <v>1228</v>
      </c>
      <c r="I662" s="145" t="s">
        <v>1178</v>
      </c>
      <c r="J662" s="130">
        <v>3</v>
      </c>
      <c r="K662" s="134" t="s">
        <v>448</v>
      </c>
      <c r="L662" s="125" t="s">
        <v>778</v>
      </c>
      <c r="M662" s="148">
        <v>1</v>
      </c>
      <c r="N662" s="132">
        <f t="shared" si="86"/>
        <v>3</v>
      </c>
      <c r="O662" s="551" t="s">
        <v>6563</v>
      </c>
      <c r="P662" s="158" t="s">
        <v>240</v>
      </c>
      <c r="Q662" s="338">
        <v>2</v>
      </c>
      <c r="R662" s="149">
        <f t="shared" si="85"/>
        <v>6</v>
      </c>
      <c r="S662" s="159"/>
      <c r="T662" s="494"/>
      <c r="U662" s="451"/>
      <c r="V662" s="451"/>
      <c r="W662" s="209"/>
      <c r="X662" s="209"/>
      <c r="Y662" s="211"/>
      <c r="Z662" s="209"/>
      <c r="AA662" s="209"/>
      <c r="AB662" s="160"/>
      <c r="AC662" s="155"/>
      <c r="AD662" s="119"/>
      <c r="AE662" s="78"/>
      <c r="AF662" s="123">
        <f t="shared" si="87"/>
        <v>5842</v>
      </c>
    </row>
    <row r="663" spans="1:32" ht="230.25" hidden="1" outlineLevel="3" thickBot="1" x14ac:dyDescent="0.25">
      <c r="A663" s="144" t="s">
        <v>962</v>
      </c>
      <c r="B663" s="647" t="s">
        <v>5699</v>
      </c>
      <c r="C663" s="637" t="s">
        <v>2166</v>
      </c>
      <c r="D663" s="626" t="s">
        <v>1586</v>
      </c>
      <c r="E663" s="206" t="s">
        <v>445</v>
      </c>
      <c r="F663" s="206" t="s">
        <v>1585</v>
      </c>
      <c r="G663" s="205" t="s">
        <v>729</v>
      </c>
      <c r="H663" s="526" t="s">
        <v>1227</v>
      </c>
      <c r="I663" s="145" t="s">
        <v>768</v>
      </c>
      <c r="J663" s="130">
        <v>1</v>
      </c>
      <c r="K663" s="134" t="s">
        <v>446</v>
      </c>
      <c r="L663" s="125" t="s">
        <v>1260</v>
      </c>
      <c r="M663" s="148">
        <v>1</v>
      </c>
      <c r="N663" s="132">
        <f t="shared" si="86"/>
        <v>1</v>
      </c>
      <c r="O663" s="551" t="s">
        <v>6563</v>
      </c>
      <c r="P663" s="158" t="s">
        <v>103</v>
      </c>
      <c r="Q663" s="338">
        <v>5</v>
      </c>
      <c r="R663" s="149">
        <f t="shared" si="85"/>
        <v>5</v>
      </c>
      <c r="S663" s="159"/>
      <c r="T663" s="494"/>
      <c r="U663" s="451"/>
      <c r="V663" s="451"/>
      <c r="W663" s="209"/>
      <c r="X663" s="209"/>
      <c r="Y663" s="211"/>
      <c r="Z663" s="209"/>
      <c r="AA663" s="209"/>
      <c r="AB663" s="160"/>
      <c r="AC663" s="155"/>
      <c r="AD663" s="119"/>
      <c r="AE663" s="78"/>
      <c r="AF663" s="123">
        <f t="shared" si="87"/>
        <v>5843</v>
      </c>
    </row>
    <row r="664" spans="1:32" ht="230.25" hidden="1" outlineLevel="3" thickBot="1" x14ac:dyDescent="0.25">
      <c r="A664" s="144" t="s">
        <v>963</v>
      </c>
      <c r="B664" s="649"/>
      <c r="C664" s="637"/>
      <c r="D664" s="626"/>
      <c r="E664" s="206" t="s">
        <v>447</v>
      </c>
      <c r="F664" s="206" t="s">
        <v>1832</v>
      </c>
      <c r="G664" s="205" t="s">
        <v>1247</v>
      </c>
      <c r="H664" s="217" t="s">
        <v>1228</v>
      </c>
      <c r="I664" s="145" t="s">
        <v>1178</v>
      </c>
      <c r="J664" s="130">
        <v>3</v>
      </c>
      <c r="K664" s="134" t="s">
        <v>448</v>
      </c>
      <c r="L664" s="125" t="s">
        <v>778</v>
      </c>
      <c r="M664" s="148">
        <v>1</v>
      </c>
      <c r="N664" s="132">
        <f t="shared" si="86"/>
        <v>3</v>
      </c>
      <c r="O664" s="551" t="s">
        <v>6563</v>
      </c>
      <c r="P664" s="158" t="s">
        <v>240</v>
      </c>
      <c r="Q664" s="338">
        <v>2</v>
      </c>
      <c r="R664" s="149">
        <f t="shared" si="85"/>
        <v>6</v>
      </c>
      <c r="S664" s="159"/>
      <c r="T664" s="494"/>
      <c r="U664" s="451"/>
      <c r="V664" s="451"/>
      <c r="W664" s="209"/>
      <c r="X664" s="209"/>
      <c r="Y664" s="211"/>
      <c r="Z664" s="209"/>
      <c r="AA664" s="209"/>
      <c r="AB664" s="160"/>
      <c r="AC664" s="155"/>
      <c r="AD664" s="119"/>
      <c r="AE664" s="78"/>
      <c r="AF664" s="123">
        <f t="shared" si="87"/>
        <v>5844</v>
      </c>
    </row>
    <row r="665" spans="1:32" ht="230.25" hidden="1" outlineLevel="3" thickBot="1" x14ac:dyDescent="0.25">
      <c r="A665" s="144" t="s">
        <v>964</v>
      </c>
      <c r="B665" s="647" t="s">
        <v>1378</v>
      </c>
      <c r="C665" s="637" t="s">
        <v>2167</v>
      </c>
      <c r="D665" s="626" t="s">
        <v>714</v>
      </c>
      <c r="E665" s="206" t="s">
        <v>445</v>
      </c>
      <c r="F665" s="206" t="s">
        <v>715</v>
      </c>
      <c r="G665" s="205" t="s">
        <v>1247</v>
      </c>
      <c r="H665" s="217" t="s">
        <v>1228</v>
      </c>
      <c r="I665" s="145" t="s">
        <v>1178</v>
      </c>
      <c r="J665" s="130">
        <v>3</v>
      </c>
      <c r="K665" s="134" t="s">
        <v>446</v>
      </c>
      <c r="L665" s="125" t="s">
        <v>778</v>
      </c>
      <c r="M665" s="148">
        <v>1</v>
      </c>
      <c r="N665" s="132">
        <f t="shared" si="86"/>
        <v>3</v>
      </c>
      <c r="O665" s="551" t="s">
        <v>6563</v>
      </c>
      <c r="P665" s="158" t="s">
        <v>240</v>
      </c>
      <c r="Q665" s="338">
        <v>2</v>
      </c>
      <c r="R665" s="149">
        <f t="shared" si="85"/>
        <v>6</v>
      </c>
      <c r="S665" s="159"/>
      <c r="T665" s="494"/>
      <c r="U665" s="451"/>
      <c r="V665" s="451"/>
      <c r="W665" s="209"/>
      <c r="X665" s="209"/>
      <c r="Y665" s="211"/>
      <c r="Z665" s="209"/>
      <c r="AA665" s="209"/>
      <c r="AB665" s="160"/>
      <c r="AC665" s="155"/>
      <c r="AD665" s="119"/>
      <c r="AE665" s="78"/>
      <c r="AF665" s="123">
        <f t="shared" si="87"/>
        <v>5845</v>
      </c>
    </row>
    <row r="666" spans="1:32" ht="230.25" hidden="1" outlineLevel="3" thickBot="1" x14ac:dyDescent="0.25">
      <c r="A666" s="144" t="s">
        <v>965</v>
      </c>
      <c r="B666" s="649"/>
      <c r="C666" s="637"/>
      <c r="D666" s="626"/>
      <c r="E666" s="206" t="s">
        <v>447</v>
      </c>
      <c r="F666" s="206" t="s">
        <v>715</v>
      </c>
      <c r="G666" s="205" t="s">
        <v>1247</v>
      </c>
      <c r="H666" s="217" t="s">
        <v>1228</v>
      </c>
      <c r="I666" s="145" t="s">
        <v>1178</v>
      </c>
      <c r="J666" s="130">
        <v>3</v>
      </c>
      <c r="K666" s="134" t="s">
        <v>448</v>
      </c>
      <c r="L666" s="125" t="s">
        <v>778</v>
      </c>
      <c r="M666" s="331">
        <v>1</v>
      </c>
      <c r="N666" s="132">
        <f t="shared" si="86"/>
        <v>3</v>
      </c>
      <c r="O666" s="551" t="s">
        <v>6563</v>
      </c>
      <c r="P666" s="158" t="s">
        <v>240</v>
      </c>
      <c r="Q666" s="338">
        <v>2</v>
      </c>
      <c r="R666" s="149">
        <f t="shared" si="85"/>
        <v>6</v>
      </c>
      <c r="S666" s="159"/>
      <c r="T666" s="494"/>
      <c r="U666" s="451"/>
      <c r="V666" s="451"/>
      <c r="W666" s="209"/>
      <c r="X666" s="209"/>
      <c r="Y666" s="211"/>
      <c r="Z666" s="209"/>
      <c r="AA666" s="209"/>
      <c r="AB666" s="160"/>
      <c r="AC666" s="155"/>
      <c r="AD666" s="119"/>
      <c r="AE666" s="78"/>
      <c r="AF666" s="123">
        <f t="shared" si="87"/>
        <v>5846</v>
      </c>
    </row>
    <row r="667" spans="1:32" ht="230.25" hidden="1" outlineLevel="3" thickBot="1" x14ac:dyDescent="0.25">
      <c r="A667" s="144" t="s">
        <v>966</v>
      </c>
      <c r="B667" s="647" t="s">
        <v>1379</v>
      </c>
      <c r="C667" s="637" t="s">
        <v>2168</v>
      </c>
      <c r="D667" s="626" t="s">
        <v>714</v>
      </c>
      <c r="E667" s="206" t="s">
        <v>450</v>
      </c>
      <c r="F667" s="206" t="s">
        <v>715</v>
      </c>
      <c r="G667" s="205" t="s">
        <v>1247</v>
      </c>
      <c r="H667" s="217" t="s">
        <v>1228</v>
      </c>
      <c r="I667" s="145" t="s">
        <v>1178</v>
      </c>
      <c r="J667" s="130">
        <v>3</v>
      </c>
      <c r="K667" s="203" t="s">
        <v>192</v>
      </c>
      <c r="L667" s="145" t="s">
        <v>203</v>
      </c>
      <c r="M667" s="148">
        <v>1</v>
      </c>
      <c r="N667" s="132">
        <f t="shared" si="86"/>
        <v>3</v>
      </c>
      <c r="O667" s="551" t="s">
        <v>6563</v>
      </c>
      <c r="P667" s="158" t="s">
        <v>240</v>
      </c>
      <c r="Q667" s="338">
        <v>2</v>
      </c>
      <c r="R667" s="149">
        <f t="shared" si="85"/>
        <v>6</v>
      </c>
      <c r="S667" s="443"/>
      <c r="T667" s="494"/>
      <c r="U667" s="451"/>
      <c r="V667" s="451"/>
      <c r="W667" s="431"/>
      <c r="X667" s="431"/>
      <c r="Y667" s="429"/>
      <c r="Z667" s="431"/>
      <c r="AA667" s="431"/>
      <c r="AB667" s="444"/>
      <c r="AC667" s="155"/>
      <c r="AD667" s="119"/>
      <c r="AE667" s="78"/>
      <c r="AF667" s="123">
        <f t="shared" si="87"/>
        <v>5847</v>
      </c>
    </row>
    <row r="668" spans="1:32" ht="230.25" hidden="1" outlineLevel="3" thickBot="1" x14ac:dyDescent="0.25">
      <c r="A668" s="144" t="s">
        <v>967</v>
      </c>
      <c r="B668" s="648"/>
      <c r="C668" s="637"/>
      <c r="D668" s="626"/>
      <c r="E668" s="206" t="s">
        <v>452</v>
      </c>
      <c r="F668" s="206" t="s">
        <v>715</v>
      </c>
      <c r="G668" s="205" t="s">
        <v>1247</v>
      </c>
      <c r="H668" s="217" t="s">
        <v>1228</v>
      </c>
      <c r="I668" s="145" t="s">
        <v>1178</v>
      </c>
      <c r="J668" s="130">
        <v>3</v>
      </c>
      <c r="K668" s="134" t="s">
        <v>453</v>
      </c>
      <c r="L668" s="125" t="s">
        <v>778</v>
      </c>
      <c r="M668" s="131">
        <v>1</v>
      </c>
      <c r="N668" s="132">
        <f t="shared" si="86"/>
        <v>3</v>
      </c>
      <c r="O668" s="551" t="s">
        <v>6563</v>
      </c>
      <c r="P668" s="158" t="s">
        <v>240</v>
      </c>
      <c r="Q668" s="338">
        <v>2</v>
      </c>
      <c r="R668" s="149">
        <f t="shared" ref="R668:R769" si="88">N668*Q668</f>
        <v>6</v>
      </c>
      <c r="S668" s="443"/>
      <c r="T668" s="494"/>
      <c r="U668" s="451"/>
      <c r="V668" s="451"/>
      <c r="W668" s="431"/>
      <c r="X668" s="431"/>
      <c r="Y668" s="429"/>
      <c r="Z668" s="431"/>
      <c r="AA668" s="431"/>
      <c r="AB668" s="444"/>
      <c r="AC668" s="155"/>
      <c r="AD668" s="119"/>
      <c r="AE668" s="78"/>
      <c r="AF668" s="123">
        <f t="shared" si="87"/>
        <v>5848</v>
      </c>
    </row>
    <row r="669" spans="1:32" ht="230.25" hidden="1" outlineLevel="3" thickBot="1" x14ac:dyDescent="0.25">
      <c r="A669" s="251" t="s">
        <v>4823</v>
      </c>
      <c r="B669" s="596" t="s">
        <v>2937</v>
      </c>
      <c r="C669" s="600" t="s">
        <v>2955</v>
      </c>
      <c r="D669" s="624" t="s">
        <v>2938</v>
      </c>
      <c r="E669" s="139" t="s">
        <v>194</v>
      </c>
      <c r="F669" s="139" t="s">
        <v>4317</v>
      </c>
      <c r="G669" s="143" t="s">
        <v>1247</v>
      </c>
      <c r="H669" s="252" t="s">
        <v>1228</v>
      </c>
      <c r="I669" s="215" t="s">
        <v>1178</v>
      </c>
      <c r="J669" s="255">
        <v>3</v>
      </c>
      <c r="K669" s="178" t="s">
        <v>448</v>
      </c>
      <c r="L669" s="256" t="s">
        <v>5788</v>
      </c>
      <c r="M669" s="350">
        <v>1</v>
      </c>
      <c r="N669" s="147">
        <f t="shared" si="86"/>
        <v>3</v>
      </c>
      <c r="O669" s="551" t="s">
        <v>6563</v>
      </c>
      <c r="P669" s="152" t="s">
        <v>103</v>
      </c>
      <c r="Q669" s="338">
        <v>5</v>
      </c>
      <c r="R669" s="149">
        <f t="shared" si="88"/>
        <v>15</v>
      </c>
      <c r="S669" s="443"/>
      <c r="T669" s="494"/>
      <c r="U669" s="451"/>
      <c r="V669" s="451"/>
      <c r="W669" s="431"/>
      <c r="X669" s="431"/>
      <c r="Y669" s="429"/>
      <c r="Z669" s="431"/>
      <c r="AA669" s="431"/>
      <c r="AB669" s="444"/>
      <c r="AC669" s="155"/>
      <c r="AD669" s="119"/>
      <c r="AE669" s="78"/>
      <c r="AF669" s="123">
        <f t="shared" si="87"/>
        <v>12776</v>
      </c>
    </row>
    <row r="670" spans="1:32" ht="230.25" hidden="1" outlineLevel="3" thickBot="1" x14ac:dyDescent="0.25">
      <c r="A670" s="251" t="s">
        <v>4824</v>
      </c>
      <c r="B670" s="597"/>
      <c r="C670" s="602"/>
      <c r="D670" s="625"/>
      <c r="E670" s="139" t="s">
        <v>251</v>
      </c>
      <c r="F670" s="139" t="s">
        <v>4318</v>
      </c>
      <c r="G670" s="133" t="s">
        <v>674</v>
      </c>
      <c r="H670" s="526" t="s">
        <v>1227</v>
      </c>
      <c r="I670" s="215" t="s">
        <v>768</v>
      </c>
      <c r="J670" s="257">
        <v>2</v>
      </c>
      <c r="K670" s="178" t="s">
        <v>446</v>
      </c>
      <c r="L670" s="256" t="s">
        <v>5792</v>
      </c>
      <c r="M670" s="350">
        <v>1</v>
      </c>
      <c r="N670" s="147">
        <f t="shared" si="86"/>
        <v>2</v>
      </c>
      <c r="O670" s="551" t="s">
        <v>6563</v>
      </c>
      <c r="P670" s="152" t="s">
        <v>675</v>
      </c>
      <c r="Q670" s="338">
        <v>5</v>
      </c>
      <c r="R670" s="149">
        <f t="shared" si="88"/>
        <v>10</v>
      </c>
      <c r="S670" s="443"/>
      <c r="T670" s="494"/>
      <c r="U670" s="451"/>
      <c r="V670" s="451"/>
      <c r="W670" s="431"/>
      <c r="X670" s="431"/>
      <c r="Y670" s="429"/>
      <c r="Z670" s="431"/>
      <c r="AA670" s="431"/>
      <c r="AB670" s="444"/>
      <c r="AC670" s="155"/>
      <c r="AD670" s="119"/>
      <c r="AE670" s="78"/>
      <c r="AF670" s="123">
        <f t="shared" si="87"/>
        <v>12777</v>
      </c>
    </row>
    <row r="671" spans="1:32" ht="230.25" hidden="1" outlineLevel="3" thickBot="1" x14ac:dyDescent="0.25">
      <c r="A671" s="251" t="s">
        <v>4825</v>
      </c>
      <c r="B671" s="596" t="s">
        <v>2937</v>
      </c>
      <c r="C671" s="600" t="s">
        <v>2956</v>
      </c>
      <c r="D671" s="624" t="s">
        <v>2938</v>
      </c>
      <c r="E671" s="139" t="s">
        <v>194</v>
      </c>
      <c r="F671" s="139" t="s">
        <v>4317</v>
      </c>
      <c r="G671" s="143" t="s">
        <v>1247</v>
      </c>
      <c r="H671" s="252" t="s">
        <v>1228</v>
      </c>
      <c r="I671" s="215" t="s">
        <v>1178</v>
      </c>
      <c r="J671" s="255">
        <v>3</v>
      </c>
      <c r="K671" s="178" t="s">
        <v>448</v>
      </c>
      <c r="L671" s="256" t="s">
        <v>5788</v>
      </c>
      <c r="M671" s="350">
        <v>1</v>
      </c>
      <c r="N671" s="147">
        <f t="shared" si="86"/>
        <v>3</v>
      </c>
      <c r="O671" s="551" t="s">
        <v>6563</v>
      </c>
      <c r="P671" s="152" t="s">
        <v>103</v>
      </c>
      <c r="Q671" s="338">
        <v>5</v>
      </c>
      <c r="R671" s="149">
        <f t="shared" si="88"/>
        <v>15</v>
      </c>
      <c r="S671" s="443"/>
      <c r="T671" s="494"/>
      <c r="U671" s="451"/>
      <c r="V671" s="451"/>
      <c r="W671" s="431"/>
      <c r="X671" s="431"/>
      <c r="Y671" s="429"/>
      <c r="Z671" s="431"/>
      <c r="AA671" s="431"/>
      <c r="AB671" s="444"/>
      <c r="AC671" s="155"/>
      <c r="AD671" s="119"/>
      <c r="AE671" s="78"/>
      <c r="AF671" s="123">
        <f t="shared" si="87"/>
        <v>12778</v>
      </c>
    </row>
    <row r="672" spans="1:32" ht="230.25" hidden="1" outlineLevel="3" thickBot="1" x14ac:dyDescent="0.25">
      <c r="A672" s="251" t="s">
        <v>4826</v>
      </c>
      <c r="B672" s="597"/>
      <c r="C672" s="602"/>
      <c r="D672" s="625"/>
      <c r="E672" s="139" t="s">
        <v>251</v>
      </c>
      <c r="F672" s="139" t="s">
        <v>4319</v>
      </c>
      <c r="G672" s="133" t="s">
        <v>674</v>
      </c>
      <c r="H672" s="526" t="s">
        <v>1227</v>
      </c>
      <c r="I672" s="215" t="s">
        <v>768</v>
      </c>
      <c r="J672" s="257">
        <v>2</v>
      </c>
      <c r="K672" s="178" t="s">
        <v>446</v>
      </c>
      <c r="L672" s="256" t="s">
        <v>5792</v>
      </c>
      <c r="M672" s="351">
        <v>1</v>
      </c>
      <c r="N672" s="147">
        <f t="shared" si="86"/>
        <v>2</v>
      </c>
      <c r="O672" s="551" t="s">
        <v>6563</v>
      </c>
      <c r="P672" s="152" t="s">
        <v>675</v>
      </c>
      <c r="Q672" s="338">
        <v>5</v>
      </c>
      <c r="R672" s="149">
        <f t="shared" si="88"/>
        <v>10</v>
      </c>
      <c r="S672" s="443"/>
      <c r="T672" s="494"/>
      <c r="U672" s="451"/>
      <c r="V672" s="451"/>
      <c r="W672" s="431"/>
      <c r="X672" s="431"/>
      <c r="Y672" s="429"/>
      <c r="Z672" s="431"/>
      <c r="AA672" s="431"/>
      <c r="AB672" s="444"/>
      <c r="AC672" s="155"/>
      <c r="AD672" s="119"/>
      <c r="AE672" s="78"/>
      <c r="AF672" s="123">
        <f t="shared" si="87"/>
        <v>12779</v>
      </c>
    </row>
    <row r="673" spans="1:32" ht="230.25" hidden="1" outlineLevel="3" thickBot="1" x14ac:dyDescent="0.25">
      <c r="A673" s="251" t="s">
        <v>4827</v>
      </c>
      <c r="B673" s="646" t="s">
        <v>2939</v>
      </c>
      <c r="C673" s="600" t="s">
        <v>2929</v>
      </c>
      <c r="D673" s="624" t="s">
        <v>2729</v>
      </c>
      <c r="E673" s="209" t="s">
        <v>208</v>
      </c>
      <c r="F673" s="139" t="s">
        <v>707</v>
      </c>
      <c r="G673" s="133" t="s">
        <v>674</v>
      </c>
      <c r="H673" s="526" t="s">
        <v>1227</v>
      </c>
      <c r="I673" s="215" t="s">
        <v>768</v>
      </c>
      <c r="J673" s="257">
        <v>2</v>
      </c>
      <c r="K673" s="259" t="s">
        <v>192</v>
      </c>
      <c r="L673" s="215" t="s">
        <v>203</v>
      </c>
      <c r="M673" s="223">
        <v>1</v>
      </c>
      <c r="N673" s="147">
        <f t="shared" si="86"/>
        <v>2</v>
      </c>
      <c r="O673" s="551" t="s">
        <v>6563</v>
      </c>
      <c r="P673" s="70" t="s">
        <v>103</v>
      </c>
      <c r="Q673" s="338">
        <v>5</v>
      </c>
      <c r="R673" s="149">
        <f t="shared" si="88"/>
        <v>10</v>
      </c>
      <c r="S673" s="443"/>
      <c r="T673" s="494"/>
      <c r="U673" s="451"/>
      <c r="V673" s="451"/>
      <c r="W673" s="431"/>
      <c r="X673" s="431"/>
      <c r="Y673" s="429"/>
      <c r="Z673" s="431"/>
      <c r="AA673" s="431"/>
      <c r="AB673" s="444"/>
      <c r="AC673" s="155"/>
      <c r="AD673" s="119"/>
      <c r="AE673" s="78"/>
      <c r="AF673" s="123">
        <f t="shared" si="87"/>
        <v>12780</v>
      </c>
    </row>
    <row r="674" spans="1:32" ht="230.25" hidden="1" outlineLevel="3" thickBot="1" x14ac:dyDescent="0.25">
      <c r="A674" s="251" t="s">
        <v>4828</v>
      </c>
      <c r="B674" s="597"/>
      <c r="C674" s="602"/>
      <c r="D674" s="625"/>
      <c r="E674" s="209" t="s">
        <v>255</v>
      </c>
      <c r="F674" s="139" t="s">
        <v>4320</v>
      </c>
      <c r="G674" s="143" t="s">
        <v>1247</v>
      </c>
      <c r="H674" s="252" t="s">
        <v>1228</v>
      </c>
      <c r="I674" s="215" t="s">
        <v>1178</v>
      </c>
      <c r="J674" s="255">
        <v>3</v>
      </c>
      <c r="K674" s="178" t="s">
        <v>453</v>
      </c>
      <c r="L674" s="256" t="s">
        <v>449</v>
      </c>
      <c r="M674" s="350">
        <v>1</v>
      </c>
      <c r="N674" s="147">
        <f t="shared" si="86"/>
        <v>3</v>
      </c>
      <c r="O674" s="551" t="s">
        <v>6563</v>
      </c>
      <c r="P674" s="152" t="s">
        <v>675</v>
      </c>
      <c r="Q674" s="338">
        <v>5</v>
      </c>
      <c r="R674" s="149">
        <f t="shared" si="88"/>
        <v>15</v>
      </c>
      <c r="S674" s="443"/>
      <c r="T674" s="494"/>
      <c r="U674" s="451"/>
      <c r="V674" s="451"/>
      <c r="W674" s="431"/>
      <c r="X674" s="431"/>
      <c r="Y674" s="429"/>
      <c r="Z674" s="431"/>
      <c r="AA674" s="431"/>
      <c r="AB674" s="444"/>
      <c r="AC674" s="155"/>
      <c r="AD674" s="119"/>
      <c r="AE674" s="78"/>
      <c r="AF674" s="123">
        <f t="shared" si="87"/>
        <v>12781</v>
      </c>
    </row>
    <row r="675" spans="1:32" ht="230.25" hidden="1" outlineLevel="3" thickBot="1" x14ac:dyDescent="0.25">
      <c r="A675" s="251" t="s">
        <v>4829</v>
      </c>
      <c r="B675" s="646" t="s">
        <v>4321</v>
      </c>
      <c r="C675" s="600" t="s">
        <v>2940</v>
      </c>
      <c r="D675" s="624" t="s">
        <v>2941</v>
      </c>
      <c r="E675" s="139" t="s">
        <v>194</v>
      </c>
      <c r="F675" s="139" t="s">
        <v>4319</v>
      </c>
      <c r="G675" s="143" t="s">
        <v>1247</v>
      </c>
      <c r="H675" s="252" t="s">
        <v>1228</v>
      </c>
      <c r="I675" s="215" t="s">
        <v>1178</v>
      </c>
      <c r="J675" s="255">
        <v>3</v>
      </c>
      <c r="K675" s="178" t="s">
        <v>448</v>
      </c>
      <c r="L675" s="256" t="s">
        <v>5788</v>
      </c>
      <c r="M675" s="350">
        <v>1</v>
      </c>
      <c r="N675" s="147">
        <f t="shared" si="86"/>
        <v>3</v>
      </c>
      <c r="O675" s="551" t="s">
        <v>6563</v>
      </c>
      <c r="P675" s="152" t="s">
        <v>103</v>
      </c>
      <c r="Q675" s="338">
        <v>5</v>
      </c>
      <c r="R675" s="149">
        <f t="shared" si="88"/>
        <v>15</v>
      </c>
      <c r="S675" s="443"/>
      <c r="T675" s="494"/>
      <c r="U675" s="451"/>
      <c r="V675" s="451"/>
      <c r="W675" s="431"/>
      <c r="X675" s="431"/>
      <c r="Y675" s="429"/>
      <c r="Z675" s="431"/>
      <c r="AA675" s="431"/>
      <c r="AB675" s="444"/>
      <c r="AC675" s="155"/>
      <c r="AD675" s="119"/>
      <c r="AE675" s="78"/>
      <c r="AF675" s="123">
        <f t="shared" si="87"/>
        <v>12782</v>
      </c>
    </row>
    <row r="676" spans="1:32" ht="230.25" hidden="1" outlineLevel="3" thickBot="1" x14ac:dyDescent="0.25">
      <c r="A676" s="251" t="s">
        <v>4830</v>
      </c>
      <c r="B676" s="597"/>
      <c r="C676" s="602"/>
      <c r="D676" s="625"/>
      <c r="E676" s="139" t="s">
        <v>251</v>
      </c>
      <c r="F676" s="139" t="s">
        <v>4322</v>
      </c>
      <c r="G676" s="143" t="s">
        <v>1247</v>
      </c>
      <c r="H676" s="252" t="s">
        <v>1228</v>
      </c>
      <c r="I676" s="215" t="s">
        <v>1178</v>
      </c>
      <c r="J676" s="255">
        <v>3</v>
      </c>
      <c r="K676" s="178" t="s">
        <v>446</v>
      </c>
      <c r="L676" s="256" t="s">
        <v>5792</v>
      </c>
      <c r="M676" s="350">
        <v>1</v>
      </c>
      <c r="N676" s="147">
        <f t="shared" si="86"/>
        <v>3</v>
      </c>
      <c r="O676" s="551" t="s">
        <v>6563</v>
      </c>
      <c r="P676" s="152" t="s">
        <v>675</v>
      </c>
      <c r="Q676" s="338">
        <v>5</v>
      </c>
      <c r="R676" s="149">
        <f t="shared" si="88"/>
        <v>15</v>
      </c>
      <c r="S676" s="443"/>
      <c r="T676" s="494"/>
      <c r="U676" s="451"/>
      <c r="V676" s="451"/>
      <c r="W676" s="431"/>
      <c r="X676" s="431"/>
      <c r="Y676" s="429"/>
      <c r="Z676" s="431"/>
      <c r="AA676" s="431"/>
      <c r="AB676" s="444"/>
      <c r="AC676" s="155"/>
      <c r="AD676" s="119"/>
      <c r="AE676" s="78"/>
      <c r="AF676" s="123">
        <f t="shared" si="87"/>
        <v>12783</v>
      </c>
    </row>
    <row r="677" spans="1:32" ht="230.25" hidden="1" outlineLevel="3" thickBot="1" x14ac:dyDescent="0.25">
      <c r="A677" s="251" t="s">
        <v>4831</v>
      </c>
      <c r="B677" s="646" t="s">
        <v>2942</v>
      </c>
      <c r="C677" s="600" t="s">
        <v>2930</v>
      </c>
      <c r="D677" s="624" t="s">
        <v>4323</v>
      </c>
      <c r="E677" s="209" t="s">
        <v>258</v>
      </c>
      <c r="F677" s="139" t="s">
        <v>2943</v>
      </c>
      <c r="G677" s="133" t="s">
        <v>674</v>
      </c>
      <c r="H677" s="526" t="s">
        <v>1227</v>
      </c>
      <c r="I677" s="215" t="s">
        <v>768</v>
      </c>
      <c r="J677" s="257">
        <v>2</v>
      </c>
      <c r="K677" s="178" t="s">
        <v>454</v>
      </c>
      <c r="L677" s="256" t="s">
        <v>5788</v>
      </c>
      <c r="M677" s="350">
        <v>2</v>
      </c>
      <c r="N677" s="147">
        <f t="shared" si="86"/>
        <v>4</v>
      </c>
      <c r="O677" s="551" t="s">
        <v>6563</v>
      </c>
      <c r="P677" s="152" t="s">
        <v>675</v>
      </c>
      <c r="Q677" s="338">
        <v>5</v>
      </c>
      <c r="R677" s="149">
        <f t="shared" si="88"/>
        <v>20</v>
      </c>
      <c r="S677" s="443"/>
      <c r="T677" s="494"/>
      <c r="U677" s="451"/>
      <c r="V677" s="451"/>
      <c r="W677" s="431"/>
      <c r="X677" s="431"/>
      <c r="Y677" s="429"/>
      <c r="Z677" s="431"/>
      <c r="AA677" s="431"/>
      <c r="AB677" s="444"/>
      <c r="AC677" s="155"/>
      <c r="AD677" s="119"/>
      <c r="AE677" s="78"/>
      <c r="AF677" s="123">
        <f t="shared" si="87"/>
        <v>12784</v>
      </c>
    </row>
    <row r="678" spans="1:32" ht="230.25" hidden="1" outlineLevel="3" thickBot="1" x14ac:dyDescent="0.25">
      <c r="A678" s="251" t="s">
        <v>4832</v>
      </c>
      <c r="B678" s="597"/>
      <c r="C678" s="602"/>
      <c r="D678" s="625"/>
      <c r="E678" s="209" t="s">
        <v>257</v>
      </c>
      <c r="F678" s="139" t="s">
        <v>4324</v>
      </c>
      <c r="G678" s="143" t="s">
        <v>1247</v>
      </c>
      <c r="H678" s="252" t="s">
        <v>1228</v>
      </c>
      <c r="I678" s="215" t="s">
        <v>1178</v>
      </c>
      <c r="J678" s="255">
        <v>3</v>
      </c>
      <c r="K678" s="178" t="s">
        <v>455</v>
      </c>
      <c r="L678" s="256" t="s">
        <v>5791</v>
      </c>
      <c r="M678" s="350">
        <v>2</v>
      </c>
      <c r="N678" s="147">
        <f t="shared" si="86"/>
        <v>6</v>
      </c>
      <c r="O678" s="551" t="s">
        <v>6563</v>
      </c>
      <c r="P678" s="152" t="s">
        <v>675</v>
      </c>
      <c r="Q678" s="338">
        <v>5</v>
      </c>
      <c r="R678" s="149">
        <f t="shared" si="88"/>
        <v>30</v>
      </c>
      <c r="S678" s="443"/>
      <c r="T678" s="494"/>
      <c r="U678" s="451"/>
      <c r="V678" s="451"/>
      <c r="W678" s="431"/>
      <c r="X678" s="431"/>
      <c r="Y678" s="429"/>
      <c r="Z678" s="431"/>
      <c r="AA678" s="431"/>
      <c r="AB678" s="444"/>
      <c r="AC678" s="155"/>
      <c r="AD678" s="119"/>
      <c r="AE678" s="78"/>
      <c r="AF678" s="123">
        <f t="shared" si="87"/>
        <v>12785</v>
      </c>
    </row>
    <row r="679" spans="1:32" ht="230.25" hidden="1" outlineLevel="3" thickBot="1" x14ac:dyDescent="0.25">
      <c r="A679" s="251" t="s">
        <v>4833</v>
      </c>
      <c r="B679" s="646" t="s">
        <v>4325</v>
      </c>
      <c r="C679" s="600" t="s">
        <v>2931</v>
      </c>
      <c r="D679" s="624" t="s">
        <v>2944</v>
      </c>
      <c r="E679" s="139" t="s">
        <v>194</v>
      </c>
      <c r="F679" s="139" t="s">
        <v>4326</v>
      </c>
      <c r="G679" s="133" t="s">
        <v>674</v>
      </c>
      <c r="H679" s="526" t="s">
        <v>1227</v>
      </c>
      <c r="I679" s="215" t="s">
        <v>768</v>
      </c>
      <c r="J679" s="257">
        <v>2</v>
      </c>
      <c r="K679" s="178" t="s">
        <v>448</v>
      </c>
      <c r="L679" s="256" t="s">
        <v>5788</v>
      </c>
      <c r="M679" s="350">
        <v>1</v>
      </c>
      <c r="N679" s="147">
        <f t="shared" si="86"/>
        <v>2</v>
      </c>
      <c r="O679" s="551" t="s">
        <v>6563</v>
      </c>
      <c r="P679" s="152" t="s">
        <v>103</v>
      </c>
      <c r="Q679" s="338">
        <v>5</v>
      </c>
      <c r="R679" s="149">
        <f t="shared" si="88"/>
        <v>10</v>
      </c>
      <c r="S679" s="443"/>
      <c r="T679" s="494"/>
      <c r="U679" s="451"/>
      <c r="V679" s="451"/>
      <c r="W679" s="431"/>
      <c r="X679" s="431"/>
      <c r="Y679" s="429"/>
      <c r="Z679" s="431"/>
      <c r="AA679" s="431"/>
      <c r="AB679" s="444"/>
      <c r="AC679" s="155"/>
      <c r="AD679" s="119"/>
      <c r="AE679" s="78"/>
      <c r="AF679" s="123">
        <f t="shared" si="87"/>
        <v>12786</v>
      </c>
    </row>
    <row r="680" spans="1:32" ht="230.25" hidden="1" outlineLevel="3" thickBot="1" x14ac:dyDescent="0.25">
      <c r="A680" s="251" t="s">
        <v>4834</v>
      </c>
      <c r="B680" s="597"/>
      <c r="C680" s="602"/>
      <c r="D680" s="625"/>
      <c r="E680" s="139" t="s">
        <v>251</v>
      </c>
      <c r="F680" s="139" t="s">
        <v>4327</v>
      </c>
      <c r="G680" s="143" t="s">
        <v>1247</v>
      </c>
      <c r="H680" s="252" t="s">
        <v>1228</v>
      </c>
      <c r="I680" s="215" t="s">
        <v>1178</v>
      </c>
      <c r="J680" s="255">
        <v>3</v>
      </c>
      <c r="K680" s="178" t="s">
        <v>446</v>
      </c>
      <c r="L680" s="256" t="s">
        <v>5792</v>
      </c>
      <c r="M680" s="350">
        <v>1</v>
      </c>
      <c r="N680" s="147">
        <f t="shared" si="86"/>
        <v>3</v>
      </c>
      <c r="O680" s="551" t="s">
        <v>6563</v>
      </c>
      <c r="P680" s="152" t="s">
        <v>675</v>
      </c>
      <c r="Q680" s="338">
        <v>5</v>
      </c>
      <c r="R680" s="149">
        <f t="shared" si="88"/>
        <v>15</v>
      </c>
      <c r="S680" s="443"/>
      <c r="T680" s="494"/>
      <c r="U680" s="451"/>
      <c r="V680" s="451"/>
      <c r="W680" s="431"/>
      <c r="X680" s="431"/>
      <c r="Y680" s="429"/>
      <c r="Z680" s="431"/>
      <c r="AA680" s="431"/>
      <c r="AB680" s="444"/>
      <c r="AC680" s="155"/>
      <c r="AD680" s="119"/>
      <c r="AE680" s="78"/>
      <c r="AF680" s="123">
        <f t="shared" si="87"/>
        <v>12787</v>
      </c>
    </row>
    <row r="681" spans="1:32" ht="230.25" hidden="1" outlineLevel="3" thickBot="1" x14ac:dyDescent="0.25">
      <c r="A681" s="251" t="s">
        <v>4835</v>
      </c>
      <c r="B681" s="646" t="s">
        <v>4321</v>
      </c>
      <c r="C681" s="600" t="s">
        <v>2932</v>
      </c>
      <c r="D681" s="624" t="s">
        <v>2944</v>
      </c>
      <c r="E681" s="139" t="s">
        <v>194</v>
      </c>
      <c r="F681" s="139" t="s">
        <v>4327</v>
      </c>
      <c r="G681" s="143" t="s">
        <v>1247</v>
      </c>
      <c r="H681" s="252" t="s">
        <v>1228</v>
      </c>
      <c r="I681" s="215" t="s">
        <v>1178</v>
      </c>
      <c r="J681" s="255">
        <v>3</v>
      </c>
      <c r="K681" s="178" t="s">
        <v>448</v>
      </c>
      <c r="L681" s="256" t="s">
        <v>5788</v>
      </c>
      <c r="M681" s="350">
        <v>1</v>
      </c>
      <c r="N681" s="147">
        <f t="shared" si="86"/>
        <v>3</v>
      </c>
      <c r="O681" s="551" t="s">
        <v>6563</v>
      </c>
      <c r="P681" s="152" t="s">
        <v>103</v>
      </c>
      <c r="Q681" s="338">
        <v>5</v>
      </c>
      <c r="R681" s="149">
        <f t="shared" si="88"/>
        <v>15</v>
      </c>
      <c r="S681" s="443"/>
      <c r="T681" s="494"/>
      <c r="U681" s="451"/>
      <c r="V681" s="451"/>
      <c r="W681" s="431"/>
      <c r="X681" s="431"/>
      <c r="Y681" s="429"/>
      <c r="Z681" s="431"/>
      <c r="AA681" s="431"/>
      <c r="AB681" s="444"/>
      <c r="AC681" s="155"/>
      <c r="AD681" s="119"/>
      <c r="AE681" s="78"/>
      <c r="AF681" s="123">
        <f t="shared" si="87"/>
        <v>12788</v>
      </c>
    </row>
    <row r="682" spans="1:32" ht="230.25" hidden="1" outlineLevel="3" thickBot="1" x14ac:dyDescent="0.25">
      <c r="A682" s="251" t="s">
        <v>4836</v>
      </c>
      <c r="B682" s="597"/>
      <c r="C682" s="602"/>
      <c r="D682" s="625"/>
      <c r="E682" s="139" t="s">
        <v>251</v>
      </c>
      <c r="F682" s="139" t="s">
        <v>4328</v>
      </c>
      <c r="G682" s="133" t="s">
        <v>674</v>
      </c>
      <c r="H682" s="526" t="s">
        <v>1227</v>
      </c>
      <c r="I682" s="215" t="s">
        <v>768</v>
      </c>
      <c r="J682" s="257">
        <v>2</v>
      </c>
      <c r="K682" s="178" t="s">
        <v>446</v>
      </c>
      <c r="L682" s="256" t="s">
        <v>5792</v>
      </c>
      <c r="M682" s="350">
        <v>1</v>
      </c>
      <c r="N682" s="147">
        <f t="shared" si="86"/>
        <v>2</v>
      </c>
      <c r="O682" s="551" t="s">
        <v>6563</v>
      </c>
      <c r="P682" s="152" t="s">
        <v>675</v>
      </c>
      <c r="Q682" s="338">
        <v>5</v>
      </c>
      <c r="R682" s="149">
        <f t="shared" si="88"/>
        <v>10</v>
      </c>
      <c r="S682" s="443"/>
      <c r="T682" s="494"/>
      <c r="U682" s="451"/>
      <c r="V682" s="451"/>
      <c r="W682" s="431"/>
      <c r="X682" s="431"/>
      <c r="Y682" s="429"/>
      <c r="Z682" s="431"/>
      <c r="AA682" s="431"/>
      <c r="AB682" s="444"/>
      <c r="AC682" s="155"/>
      <c r="AD682" s="119"/>
      <c r="AE682" s="78"/>
      <c r="AF682" s="123">
        <f t="shared" si="87"/>
        <v>12789</v>
      </c>
    </row>
    <row r="683" spans="1:32" ht="230.25" hidden="1" outlineLevel="3" thickBot="1" x14ac:dyDescent="0.25">
      <c r="A683" s="251" t="s">
        <v>4837</v>
      </c>
      <c r="B683" s="646" t="s">
        <v>4329</v>
      </c>
      <c r="C683" s="600" t="s">
        <v>2933</v>
      </c>
      <c r="D683" s="624" t="s">
        <v>2945</v>
      </c>
      <c r="E683" s="139" t="s">
        <v>194</v>
      </c>
      <c r="F683" s="139" t="s">
        <v>4330</v>
      </c>
      <c r="G683" s="143" t="s">
        <v>1247</v>
      </c>
      <c r="H683" s="252" t="s">
        <v>1228</v>
      </c>
      <c r="I683" s="215" t="s">
        <v>1178</v>
      </c>
      <c r="J683" s="255">
        <v>3</v>
      </c>
      <c r="K683" s="178" t="s">
        <v>448</v>
      </c>
      <c r="L683" s="256" t="s">
        <v>5788</v>
      </c>
      <c r="M683" s="350">
        <v>1</v>
      </c>
      <c r="N683" s="147">
        <f t="shared" si="86"/>
        <v>3</v>
      </c>
      <c r="O683" s="551" t="s">
        <v>6563</v>
      </c>
      <c r="P683" s="152" t="s">
        <v>103</v>
      </c>
      <c r="Q683" s="338">
        <v>5</v>
      </c>
      <c r="R683" s="149">
        <f t="shared" si="88"/>
        <v>15</v>
      </c>
      <c r="S683" s="443"/>
      <c r="T683" s="494"/>
      <c r="U683" s="451"/>
      <c r="V683" s="451"/>
      <c r="W683" s="431"/>
      <c r="X683" s="431"/>
      <c r="Y683" s="429"/>
      <c r="Z683" s="431"/>
      <c r="AA683" s="431"/>
      <c r="AB683" s="444"/>
      <c r="AC683" s="155"/>
      <c r="AD683" s="119"/>
      <c r="AE683" s="78"/>
      <c r="AF683" s="123">
        <f t="shared" si="87"/>
        <v>12790</v>
      </c>
    </row>
    <row r="684" spans="1:32" ht="230.25" hidden="1" outlineLevel="3" thickBot="1" x14ac:dyDescent="0.25">
      <c r="A684" s="251" t="s">
        <v>4838</v>
      </c>
      <c r="B684" s="597"/>
      <c r="C684" s="602"/>
      <c r="D684" s="625"/>
      <c r="E684" s="139" t="s">
        <v>251</v>
      </c>
      <c r="F684" s="139" t="s">
        <v>5901</v>
      </c>
      <c r="G684" s="143" t="s">
        <v>1247</v>
      </c>
      <c r="H684" s="252" t="s">
        <v>1228</v>
      </c>
      <c r="I684" s="215" t="s">
        <v>1178</v>
      </c>
      <c r="J684" s="257">
        <v>3</v>
      </c>
      <c r="K684" s="178" t="s">
        <v>446</v>
      </c>
      <c r="L684" s="256" t="s">
        <v>5792</v>
      </c>
      <c r="M684" s="350">
        <v>1</v>
      </c>
      <c r="N684" s="147">
        <f t="shared" si="86"/>
        <v>3</v>
      </c>
      <c r="O684" s="551" t="s">
        <v>6563</v>
      </c>
      <c r="P684" s="152" t="s">
        <v>675</v>
      </c>
      <c r="Q684" s="338">
        <v>5</v>
      </c>
      <c r="R684" s="149">
        <f t="shared" si="88"/>
        <v>15</v>
      </c>
      <c r="S684" s="443"/>
      <c r="T684" s="494"/>
      <c r="U684" s="451"/>
      <c r="V684" s="451"/>
      <c r="W684" s="431"/>
      <c r="X684" s="431"/>
      <c r="Y684" s="429"/>
      <c r="Z684" s="431"/>
      <c r="AA684" s="431"/>
      <c r="AB684" s="444"/>
      <c r="AC684" s="155"/>
      <c r="AD684" s="119"/>
      <c r="AE684" s="78"/>
      <c r="AF684" s="123">
        <f t="shared" si="87"/>
        <v>12791</v>
      </c>
    </row>
    <row r="685" spans="1:32" ht="230.25" hidden="1" outlineLevel="3" thickBot="1" x14ac:dyDescent="0.25">
      <c r="A685" s="251" t="s">
        <v>4839</v>
      </c>
      <c r="B685" s="409" t="s">
        <v>2947</v>
      </c>
      <c r="C685" s="326" t="s">
        <v>2946</v>
      </c>
      <c r="D685" s="212" t="s">
        <v>2957</v>
      </c>
      <c r="E685" s="209" t="s">
        <v>1209</v>
      </c>
      <c r="F685" s="139" t="s">
        <v>4331</v>
      </c>
      <c r="G685" s="143" t="s">
        <v>1247</v>
      </c>
      <c r="H685" s="252" t="s">
        <v>1228</v>
      </c>
      <c r="I685" s="215" t="s">
        <v>1178</v>
      </c>
      <c r="J685" s="255">
        <v>3</v>
      </c>
      <c r="K685" s="178" t="s">
        <v>448</v>
      </c>
      <c r="L685" s="256" t="s">
        <v>5788</v>
      </c>
      <c r="M685" s="350">
        <v>2</v>
      </c>
      <c r="N685" s="147">
        <f t="shared" si="86"/>
        <v>6</v>
      </c>
      <c r="O685" s="551" t="s">
        <v>6563</v>
      </c>
      <c r="P685" s="152" t="s">
        <v>675</v>
      </c>
      <c r="Q685" s="338">
        <v>5</v>
      </c>
      <c r="R685" s="149">
        <f t="shared" si="88"/>
        <v>30</v>
      </c>
      <c r="S685" s="443"/>
      <c r="T685" s="494"/>
      <c r="U685" s="451"/>
      <c r="V685" s="451"/>
      <c r="W685" s="431"/>
      <c r="X685" s="431"/>
      <c r="Y685" s="429"/>
      <c r="Z685" s="431"/>
      <c r="AA685" s="431"/>
      <c r="AB685" s="444"/>
      <c r="AC685" s="155"/>
      <c r="AD685" s="119"/>
      <c r="AE685" s="78"/>
      <c r="AF685" s="123">
        <f t="shared" si="87"/>
        <v>12792</v>
      </c>
    </row>
    <row r="686" spans="1:32" ht="230.25" hidden="1" outlineLevel="3" thickBot="1" x14ac:dyDescent="0.25">
      <c r="A686" s="251" t="s">
        <v>4840</v>
      </c>
      <c r="B686" s="646" t="s">
        <v>2948</v>
      </c>
      <c r="C686" s="600" t="s">
        <v>2934</v>
      </c>
      <c r="D686" s="624" t="s">
        <v>2958</v>
      </c>
      <c r="E686" s="139" t="s">
        <v>194</v>
      </c>
      <c r="F686" s="139" t="s">
        <v>2959</v>
      </c>
      <c r="G686" s="133" t="s">
        <v>674</v>
      </c>
      <c r="H686" s="526" t="s">
        <v>1227</v>
      </c>
      <c r="I686" s="215" t="s">
        <v>768</v>
      </c>
      <c r="J686" s="257">
        <v>2</v>
      </c>
      <c r="K686" s="178" t="s">
        <v>448</v>
      </c>
      <c r="L686" s="256" t="s">
        <v>5788</v>
      </c>
      <c r="M686" s="350">
        <v>1</v>
      </c>
      <c r="N686" s="147">
        <f t="shared" si="86"/>
        <v>2</v>
      </c>
      <c r="O686" s="551" t="s">
        <v>6563</v>
      </c>
      <c r="P686" s="152" t="s">
        <v>103</v>
      </c>
      <c r="Q686" s="338">
        <v>5</v>
      </c>
      <c r="R686" s="149">
        <f t="shared" si="88"/>
        <v>10</v>
      </c>
      <c r="S686" s="443"/>
      <c r="T686" s="494"/>
      <c r="U686" s="451"/>
      <c r="V686" s="451"/>
      <c r="W686" s="431"/>
      <c r="X686" s="431"/>
      <c r="Y686" s="429"/>
      <c r="Z686" s="431"/>
      <c r="AA686" s="431"/>
      <c r="AB686" s="444"/>
      <c r="AC686" s="155"/>
      <c r="AD686" s="119"/>
      <c r="AE686" s="78"/>
      <c r="AF686" s="123">
        <f t="shared" si="87"/>
        <v>12793</v>
      </c>
    </row>
    <row r="687" spans="1:32" ht="230.25" hidden="1" outlineLevel="3" thickBot="1" x14ac:dyDescent="0.25">
      <c r="A687" s="251" t="s">
        <v>4841</v>
      </c>
      <c r="B687" s="597"/>
      <c r="C687" s="602"/>
      <c r="D687" s="625"/>
      <c r="E687" s="139" t="s">
        <v>251</v>
      </c>
      <c r="F687" s="139" t="s">
        <v>4332</v>
      </c>
      <c r="G687" s="143" t="s">
        <v>1247</v>
      </c>
      <c r="H687" s="252" t="s">
        <v>1228</v>
      </c>
      <c r="I687" s="215" t="s">
        <v>1178</v>
      </c>
      <c r="J687" s="255">
        <v>3</v>
      </c>
      <c r="K687" s="178" t="s">
        <v>446</v>
      </c>
      <c r="L687" s="256" t="s">
        <v>5792</v>
      </c>
      <c r="M687" s="350">
        <v>1</v>
      </c>
      <c r="N687" s="147">
        <f t="shared" si="86"/>
        <v>3</v>
      </c>
      <c r="O687" s="551" t="s">
        <v>6563</v>
      </c>
      <c r="P687" s="152" t="s">
        <v>675</v>
      </c>
      <c r="Q687" s="338">
        <v>5</v>
      </c>
      <c r="R687" s="149">
        <f t="shared" si="88"/>
        <v>15</v>
      </c>
      <c r="S687" s="443"/>
      <c r="T687" s="494"/>
      <c r="U687" s="451"/>
      <c r="V687" s="451"/>
      <c r="W687" s="431"/>
      <c r="X687" s="431"/>
      <c r="Y687" s="429"/>
      <c r="Z687" s="431"/>
      <c r="AA687" s="431"/>
      <c r="AB687" s="444"/>
      <c r="AC687" s="155"/>
      <c r="AD687" s="119"/>
      <c r="AE687" s="78"/>
      <c r="AF687" s="123">
        <f t="shared" si="87"/>
        <v>12794</v>
      </c>
    </row>
    <row r="688" spans="1:32" ht="230.25" hidden="1" outlineLevel="3" thickBot="1" x14ac:dyDescent="0.25">
      <c r="A688" s="251" t="s">
        <v>4842</v>
      </c>
      <c r="B688" s="646" t="s">
        <v>2950</v>
      </c>
      <c r="C688" s="600" t="s">
        <v>2935</v>
      </c>
      <c r="D688" s="624" t="s">
        <v>2949</v>
      </c>
      <c r="E688" s="139" t="s">
        <v>194</v>
      </c>
      <c r="F688" s="139" t="s">
        <v>4333</v>
      </c>
      <c r="G688" s="143" t="s">
        <v>1247</v>
      </c>
      <c r="H688" s="252" t="s">
        <v>1228</v>
      </c>
      <c r="I688" s="215" t="s">
        <v>1178</v>
      </c>
      <c r="J688" s="255">
        <v>3</v>
      </c>
      <c r="K688" s="178" t="s">
        <v>448</v>
      </c>
      <c r="L688" s="256" t="s">
        <v>5788</v>
      </c>
      <c r="M688" s="350">
        <v>1</v>
      </c>
      <c r="N688" s="147">
        <f t="shared" si="86"/>
        <v>3</v>
      </c>
      <c r="O688" s="551" t="s">
        <v>6563</v>
      </c>
      <c r="P688" s="152" t="s">
        <v>103</v>
      </c>
      <c r="Q688" s="338">
        <v>5</v>
      </c>
      <c r="R688" s="149">
        <f t="shared" si="88"/>
        <v>15</v>
      </c>
      <c r="S688" s="443"/>
      <c r="T688" s="494"/>
      <c r="U688" s="451"/>
      <c r="V688" s="451"/>
      <c r="W688" s="431"/>
      <c r="X688" s="431"/>
      <c r="Y688" s="429"/>
      <c r="Z688" s="431"/>
      <c r="AA688" s="431"/>
      <c r="AB688" s="444"/>
      <c r="AC688" s="155"/>
      <c r="AD688" s="119"/>
      <c r="AE688" s="78"/>
      <c r="AF688" s="123">
        <f t="shared" si="87"/>
        <v>12795</v>
      </c>
    </row>
    <row r="689" spans="1:32" ht="230.25" hidden="1" outlineLevel="3" thickBot="1" x14ac:dyDescent="0.25">
      <c r="A689" s="251" t="s">
        <v>4843</v>
      </c>
      <c r="B689" s="597"/>
      <c r="C689" s="602"/>
      <c r="D689" s="625"/>
      <c r="E689" s="139" t="s">
        <v>251</v>
      </c>
      <c r="F689" s="139" t="s">
        <v>2943</v>
      </c>
      <c r="G689" s="133" t="s">
        <v>674</v>
      </c>
      <c r="H689" s="526" t="s">
        <v>1227</v>
      </c>
      <c r="I689" s="215" t="s">
        <v>768</v>
      </c>
      <c r="J689" s="257">
        <v>2</v>
      </c>
      <c r="K689" s="178" t="s">
        <v>446</v>
      </c>
      <c r="L689" s="256" t="s">
        <v>5792</v>
      </c>
      <c r="M689" s="350">
        <v>1</v>
      </c>
      <c r="N689" s="147">
        <f t="shared" si="86"/>
        <v>2</v>
      </c>
      <c r="O689" s="551" t="s">
        <v>6563</v>
      </c>
      <c r="P689" s="152" t="s">
        <v>675</v>
      </c>
      <c r="Q689" s="338">
        <v>5</v>
      </c>
      <c r="R689" s="149">
        <f t="shared" si="88"/>
        <v>10</v>
      </c>
      <c r="S689" s="443"/>
      <c r="T689" s="494"/>
      <c r="U689" s="451"/>
      <c r="V689" s="451"/>
      <c r="W689" s="431"/>
      <c r="X689" s="431"/>
      <c r="Y689" s="429"/>
      <c r="Z689" s="431"/>
      <c r="AA689" s="431"/>
      <c r="AB689" s="444"/>
      <c r="AC689" s="155"/>
      <c r="AD689" s="119"/>
      <c r="AE689" s="78"/>
      <c r="AF689" s="123">
        <f t="shared" si="87"/>
        <v>12796</v>
      </c>
    </row>
    <row r="690" spans="1:32" ht="230.25" hidden="1" outlineLevel="3" thickBot="1" x14ac:dyDescent="0.25">
      <c r="A690" s="251" t="s">
        <v>4844</v>
      </c>
      <c r="B690" s="646" t="s">
        <v>2951</v>
      </c>
      <c r="C690" s="600" t="s">
        <v>2936</v>
      </c>
      <c r="D690" s="624" t="s">
        <v>2953</v>
      </c>
      <c r="E690" s="139" t="s">
        <v>194</v>
      </c>
      <c r="F690" s="139" t="s">
        <v>4334</v>
      </c>
      <c r="G690" s="133" t="s">
        <v>674</v>
      </c>
      <c r="H690" s="526" t="s">
        <v>1227</v>
      </c>
      <c r="I690" s="215" t="s">
        <v>768</v>
      </c>
      <c r="J690" s="257">
        <v>2</v>
      </c>
      <c r="K690" s="178" t="s">
        <v>448</v>
      </c>
      <c r="L690" s="256" t="s">
        <v>5788</v>
      </c>
      <c r="M690" s="350">
        <v>1</v>
      </c>
      <c r="N690" s="147">
        <f t="shared" si="86"/>
        <v>2</v>
      </c>
      <c r="O690" s="551" t="s">
        <v>6563</v>
      </c>
      <c r="P690" s="152" t="s">
        <v>103</v>
      </c>
      <c r="Q690" s="338">
        <v>5</v>
      </c>
      <c r="R690" s="149">
        <f t="shared" si="88"/>
        <v>10</v>
      </c>
      <c r="S690" s="443"/>
      <c r="T690" s="494"/>
      <c r="U690" s="451"/>
      <c r="V690" s="451"/>
      <c r="W690" s="431"/>
      <c r="X690" s="431"/>
      <c r="Y690" s="429"/>
      <c r="Z690" s="431"/>
      <c r="AA690" s="431"/>
      <c r="AB690" s="444"/>
      <c r="AC690" s="155"/>
      <c r="AD690" s="119"/>
      <c r="AE690" s="78"/>
      <c r="AF690" s="123">
        <f t="shared" si="87"/>
        <v>12797</v>
      </c>
    </row>
    <row r="691" spans="1:32" ht="230.25" hidden="1" outlineLevel="3" thickBot="1" x14ac:dyDescent="0.25">
      <c r="A691" s="251" t="s">
        <v>4845</v>
      </c>
      <c r="B691" s="597"/>
      <c r="C691" s="601"/>
      <c r="D691" s="638"/>
      <c r="E691" s="139" t="s">
        <v>251</v>
      </c>
      <c r="F691" s="139" t="s">
        <v>2952</v>
      </c>
      <c r="G691" s="133" t="s">
        <v>674</v>
      </c>
      <c r="H691" s="526" t="s">
        <v>1227</v>
      </c>
      <c r="I691" s="215" t="s">
        <v>768</v>
      </c>
      <c r="J691" s="257">
        <v>2</v>
      </c>
      <c r="K691" s="178" t="s">
        <v>446</v>
      </c>
      <c r="L691" s="256" t="s">
        <v>5792</v>
      </c>
      <c r="M691" s="350">
        <v>1</v>
      </c>
      <c r="N691" s="147">
        <f t="shared" si="86"/>
        <v>2</v>
      </c>
      <c r="O691" s="551" t="s">
        <v>6563</v>
      </c>
      <c r="P691" s="152" t="s">
        <v>675</v>
      </c>
      <c r="Q691" s="338">
        <v>5</v>
      </c>
      <c r="R691" s="149">
        <f t="shared" si="88"/>
        <v>10</v>
      </c>
      <c r="S691" s="443"/>
      <c r="T691" s="494"/>
      <c r="U691" s="451"/>
      <c r="V691" s="451"/>
      <c r="W691" s="431"/>
      <c r="X691" s="431"/>
      <c r="Y691" s="429"/>
      <c r="Z691" s="431"/>
      <c r="AA691" s="431"/>
      <c r="AB691" s="444"/>
      <c r="AC691" s="155"/>
      <c r="AD691" s="119"/>
      <c r="AE691" s="78"/>
      <c r="AF691" s="123">
        <f t="shared" si="87"/>
        <v>12798</v>
      </c>
    </row>
    <row r="692" spans="1:32" ht="230.25" hidden="1" outlineLevel="3" thickBot="1" x14ac:dyDescent="0.25">
      <c r="A692" s="251" t="s">
        <v>968</v>
      </c>
      <c r="B692" s="596" t="s">
        <v>2513</v>
      </c>
      <c r="C692" s="635" t="s">
        <v>2169</v>
      </c>
      <c r="D692" s="627" t="s">
        <v>716</v>
      </c>
      <c r="E692" s="209" t="s">
        <v>1588</v>
      </c>
      <c r="F692" s="209" t="s">
        <v>1290</v>
      </c>
      <c r="G692" s="143" t="s">
        <v>729</v>
      </c>
      <c r="H692" s="526" t="s">
        <v>1227</v>
      </c>
      <c r="I692" s="215" t="s">
        <v>768</v>
      </c>
      <c r="J692" s="255">
        <v>1</v>
      </c>
      <c r="K692" s="178" t="s">
        <v>459</v>
      </c>
      <c r="L692" s="256" t="s">
        <v>1250</v>
      </c>
      <c r="M692" s="166">
        <v>2</v>
      </c>
      <c r="N692" s="147">
        <f t="shared" si="86"/>
        <v>2</v>
      </c>
      <c r="O692" s="551" t="s">
        <v>6563</v>
      </c>
      <c r="P692" s="70" t="s">
        <v>103</v>
      </c>
      <c r="Q692" s="338">
        <v>2</v>
      </c>
      <c r="R692" s="149">
        <f t="shared" si="88"/>
        <v>4</v>
      </c>
      <c r="S692" s="443"/>
      <c r="T692" s="494"/>
      <c r="U692" s="451"/>
      <c r="V692" s="451"/>
      <c r="W692" s="431"/>
      <c r="X692" s="431"/>
      <c r="Y692" s="429"/>
      <c r="Z692" s="431"/>
      <c r="AA692" s="431"/>
      <c r="AB692" s="444"/>
      <c r="AC692" s="155"/>
      <c r="AD692" s="119"/>
      <c r="AE692" s="78"/>
      <c r="AF692" s="123">
        <f t="shared" si="87"/>
        <v>5849</v>
      </c>
    </row>
    <row r="693" spans="1:32" ht="230.25" hidden="1" outlineLevel="3" thickBot="1" x14ac:dyDescent="0.25">
      <c r="A693" s="251" t="s">
        <v>969</v>
      </c>
      <c r="B693" s="628"/>
      <c r="C693" s="635"/>
      <c r="D693" s="627"/>
      <c r="E693" s="209" t="s">
        <v>1589</v>
      </c>
      <c r="F693" s="209" t="s">
        <v>6350</v>
      </c>
      <c r="G693" s="143" t="s">
        <v>1247</v>
      </c>
      <c r="H693" s="252" t="s">
        <v>1228</v>
      </c>
      <c r="I693" s="215" t="s">
        <v>1178</v>
      </c>
      <c r="J693" s="255">
        <v>3</v>
      </c>
      <c r="K693" s="178" t="s">
        <v>460</v>
      </c>
      <c r="L693" s="256" t="s">
        <v>743</v>
      </c>
      <c r="M693" s="166">
        <v>2</v>
      </c>
      <c r="N693" s="147">
        <f t="shared" si="86"/>
        <v>6</v>
      </c>
      <c r="O693" s="551" t="s">
        <v>6563</v>
      </c>
      <c r="P693" s="70" t="s">
        <v>6369</v>
      </c>
      <c r="Q693" s="338">
        <v>2</v>
      </c>
      <c r="R693" s="149">
        <f t="shared" si="88"/>
        <v>12</v>
      </c>
      <c r="S693" s="443"/>
      <c r="T693" s="494"/>
      <c r="U693" s="451"/>
      <c r="V693" s="451"/>
      <c r="W693" s="431"/>
      <c r="X693" s="431"/>
      <c r="Y693" s="429"/>
      <c r="Z693" s="431"/>
      <c r="AA693" s="431"/>
      <c r="AB693" s="444"/>
      <c r="AC693" s="155"/>
      <c r="AD693" s="119"/>
      <c r="AE693" s="78"/>
      <c r="AF693" s="123">
        <f t="shared" si="87"/>
        <v>5850</v>
      </c>
    </row>
    <row r="694" spans="1:32" ht="230.25" hidden="1" outlineLevel="3" thickBot="1" x14ac:dyDescent="0.25">
      <c r="A694" s="251" t="s">
        <v>970</v>
      </c>
      <c r="B694" s="596" t="s">
        <v>6333</v>
      </c>
      <c r="C694" s="635" t="s">
        <v>2170</v>
      </c>
      <c r="D694" s="627" t="s">
        <v>1383</v>
      </c>
      <c r="E694" s="209" t="s">
        <v>160</v>
      </c>
      <c r="F694" s="209" t="s">
        <v>1381</v>
      </c>
      <c r="G694" s="143" t="s">
        <v>1247</v>
      </c>
      <c r="H694" s="252" t="s">
        <v>1228</v>
      </c>
      <c r="I694" s="215" t="s">
        <v>1178</v>
      </c>
      <c r="J694" s="255">
        <v>3</v>
      </c>
      <c r="K694" s="178" t="s">
        <v>230</v>
      </c>
      <c r="L694" s="256" t="s">
        <v>778</v>
      </c>
      <c r="M694" s="166">
        <v>1</v>
      </c>
      <c r="N694" s="147">
        <f t="shared" si="86"/>
        <v>3</v>
      </c>
      <c r="O694" s="551" t="s">
        <v>6563</v>
      </c>
      <c r="P694" s="323" t="s">
        <v>6369</v>
      </c>
      <c r="Q694" s="338">
        <v>2</v>
      </c>
      <c r="R694" s="149">
        <f t="shared" si="88"/>
        <v>6</v>
      </c>
      <c r="S694" s="443"/>
      <c r="T694" s="494"/>
      <c r="U694" s="451"/>
      <c r="V694" s="451"/>
      <c r="W694" s="431"/>
      <c r="X694" s="431"/>
      <c r="Y694" s="429"/>
      <c r="Z694" s="431"/>
      <c r="AA694" s="431"/>
      <c r="AB694" s="444"/>
      <c r="AC694" s="155"/>
      <c r="AD694" s="119"/>
      <c r="AE694" s="78"/>
      <c r="AF694" s="123">
        <f t="shared" si="87"/>
        <v>5851</v>
      </c>
    </row>
    <row r="695" spans="1:32" ht="230.25" hidden="1" outlineLevel="3" thickBot="1" x14ac:dyDescent="0.25">
      <c r="A695" s="251" t="s">
        <v>971</v>
      </c>
      <c r="B695" s="597"/>
      <c r="C695" s="635"/>
      <c r="D695" s="627"/>
      <c r="E695" s="209" t="s">
        <v>163</v>
      </c>
      <c r="F695" s="209" t="s">
        <v>1382</v>
      </c>
      <c r="G695" s="143" t="s">
        <v>1247</v>
      </c>
      <c r="H695" s="252" t="s">
        <v>1228</v>
      </c>
      <c r="I695" s="215" t="s">
        <v>1178</v>
      </c>
      <c r="J695" s="255">
        <v>3</v>
      </c>
      <c r="K695" s="178" t="s">
        <v>230</v>
      </c>
      <c r="L695" s="256" t="s">
        <v>778</v>
      </c>
      <c r="M695" s="166">
        <v>1</v>
      </c>
      <c r="N695" s="147">
        <f t="shared" si="86"/>
        <v>3</v>
      </c>
      <c r="O695" s="551" t="s">
        <v>6563</v>
      </c>
      <c r="P695" s="323" t="s">
        <v>6369</v>
      </c>
      <c r="Q695" s="338">
        <v>2</v>
      </c>
      <c r="R695" s="149">
        <f t="shared" si="88"/>
        <v>6</v>
      </c>
      <c r="S695" s="443"/>
      <c r="T695" s="494"/>
      <c r="U695" s="451"/>
      <c r="V695" s="451"/>
      <c r="W695" s="431"/>
      <c r="X695" s="431"/>
      <c r="Y695" s="429"/>
      <c r="Z695" s="431"/>
      <c r="AA695" s="431"/>
      <c r="AB695" s="444"/>
      <c r="AC695" s="155"/>
      <c r="AD695" s="119"/>
      <c r="AE695" s="78"/>
      <c r="AF695" s="123">
        <f t="shared" si="87"/>
        <v>5852</v>
      </c>
    </row>
    <row r="696" spans="1:32" ht="230.25" hidden="1" outlineLevel="3" thickBot="1" x14ac:dyDescent="0.25">
      <c r="A696" s="251" t="s">
        <v>1643</v>
      </c>
      <c r="B696" s="596" t="s">
        <v>2905</v>
      </c>
      <c r="C696" s="635" t="s">
        <v>2171</v>
      </c>
      <c r="D696" s="627" t="s">
        <v>1383</v>
      </c>
      <c r="E696" s="209" t="s">
        <v>160</v>
      </c>
      <c r="F696" s="209" t="s">
        <v>1381</v>
      </c>
      <c r="G696" s="143" t="s">
        <v>1247</v>
      </c>
      <c r="H696" s="252" t="s">
        <v>1228</v>
      </c>
      <c r="I696" s="215" t="s">
        <v>1178</v>
      </c>
      <c r="J696" s="255">
        <v>3</v>
      </c>
      <c r="K696" s="178" t="s">
        <v>230</v>
      </c>
      <c r="L696" s="256" t="s">
        <v>778</v>
      </c>
      <c r="M696" s="166">
        <v>1</v>
      </c>
      <c r="N696" s="147">
        <f>J696*M696</f>
        <v>3</v>
      </c>
      <c r="O696" s="551" t="s">
        <v>6563</v>
      </c>
      <c r="P696" s="323" t="s">
        <v>6369</v>
      </c>
      <c r="Q696" s="338">
        <v>2</v>
      </c>
      <c r="R696" s="149">
        <f t="shared" si="88"/>
        <v>6</v>
      </c>
      <c r="S696" s="443"/>
      <c r="T696" s="494"/>
      <c r="U696" s="451"/>
      <c r="V696" s="451"/>
      <c r="W696" s="431"/>
      <c r="X696" s="431"/>
      <c r="Y696" s="429"/>
      <c r="Z696" s="431"/>
      <c r="AA696" s="431"/>
      <c r="AB696" s="444"/>
      <c r="AC696" s="155"/>
      <c r="AD696" s="119"/>
      <c r="AE696" s="78"/>
      <c r="AF696" s="123">
        <f t="shared" si="87"/>
        <v>-9840</v>
      </c>
    </row>
    <row r="697" spans="1:32" ht="230.25" hidden="1" outlineLevel="3" thickBot="1" x14ac:dyDescent="0.25">
      <c r="A697" s="251" t="s">
        <v>1644</v>
      </c>
      <c r="B697" s="597"/>
      <c r="C697" s="635"/>
      <c r="D697" s="627"/>
      <c r="E697" s="209" t="s">
        <v>163</v>
      </c>
      <c r="F697" s="209" t="s">
        <v>1381</v>
      </c>
      <c r="G697" s="143" t="s">
        <v>1247</v>
      </c>
      <c r="H697" s="252" t="s">
        <v>1228</v>
      </c>
      <c r="I697" s="215" t="s">
        <v>1178</v>
      </c>
      <c r="J697" s="255">
        <v>3</v>
      </c>
      <c r="K697" s="178" t="s">
        <v>230</v>
      </c>
      <c r="L697" s="256" t="s">
        <v>778</v>
      </c>
      <c r="M697" s="333">
        <v>1</v>
      </c>
      <c r="N697" s="147">
        <f>J697*M697</f>
        <v>3</v>
      </c>
      <c r="O697" s="551" t="s">
        <v>6563</v>
      </c>
      <c r="P697" s="323" t="s">
        <v>6369</v>
      </c>
      <c r="Q697" s="338">
        <v>2</v>
      </c>
      <c r="R697" s="149">
        <f t="shared" si="88"/>
        <v>6</v>
      </c>
      <c r="S697" s="443"/>
      <c r="T697" s="494"/>
      <c r="U697" s="451"/>
      <c r="V697" s="451"/>
      <c r="W697" s="431"/>
      <c r="X697" s="431"/>
      <c r="Y697" s="429"/>
      <c r="Z697" s="431"/>
      <c r="AA697" s="431"/>
      <c r="AB697" s="444"/>
      <c r="AC697" s="155"/>
      <c r="AD697" s="119"/>
      <c r="AE697" s="78"/>
      <c r="AF697" s="123">
        <f t="shared" si="87"/>
        <v>-9841</v>
      </c>
    </row>
    <row r="698" spans="1:32" ht="230.25" hidden="1" outlineLevel="3" thickBot="1" x14ac:dyDescent="0.25">
      <c r="A698" s="251" t="s">
        <v>4846</v>
      </c>
      <c r="B698" s="596" t="s">
        <v>2906</v>
      </c>
      <c r="C698" s="635" t="s">
        <v>2907</v>
      </c>
      <c r="D698" s="627" t="s">
        <v>2729</v>
      </c>
      <c r="E698" s="209" t="s">
        <v>271</v>
      </c>
      <c r="F698" s="209" t="s">
        <v>2908</v>
      </c>
      <c r="G698" s="143" t="s">
        <v>729</v>
      </c>
      <c r="H698" s="526" t="s">
        <v>1227</v>
      </c>
      <c r="I698" s="215" t="s">
        <v>768</v>
      </c>
      <c r="J698" s="255">
        <v>1</v>
      </c>
      <c r="K698" s="259" t="s">
        <v>192</v>
      </c>
      <c r="L698" s="215" t="s">
        <v>203</v>
      </c>
      <c r="M698" s="166">
        <v>2</v>
      </c>
      <c r="N698" s="147">
        <f>J698*M698</f>
        <v>2</v>
      </c>
      <c r="O698" s="551" t="s">
        <v>6563</v>
      </c>
      <c r="P698" s="152" t="s">
        <v>6348</v>
      </c>
      <c r="Q698" s="338">
        <v>2</v>
      </c>
      <c r="R698" s="149">
        <f>N698*Q698</f>
        <v>4</v>
      </c>
      <c r="S698" s="443"/>
      <c r="T698" s="494"/>
      <c r="U698" s="451"/>
      <c r="V698" s="451"/>
      <c r="W698" s="431"/>
      <c r="X698" s="431"/>
      <c r="Y698" s="429"/>
      <c r="Z698" s="431"/>
      <c r="AA698" s="431"/>
      <c r="AB698" s="444"/>
      <c r="AC698" s="155"/>
      <c r="AD698" s="119"/>
      <c r="AE698" s="78"/>
      <c r="AF698" s="123">
        <f t="shared" si="87"/>
        <v>12799</v>
      </c>
    </row>
    <row r="699" spans="1:32" ht="230.25" hidden="1" outlineLevel="3" thickBot="1" x14ac:dyDescent="0.25">
      <c r="A699" s="251" t="s">
        <v>4847</v>
      </c>
      <c r="B699" s="597"/>
      <c r="C699" s="635"/>
      <c r="D699" s="627"/>
      <c r="E699" s="209" t="s">
        <v>270</v>
      </c>
      <c r="F699" s="209" t="s">
        <v>2909</v>
      </c>
      <c r="G699" s="143" t="s">
        <v>1247</v>
      </c>
      <c r="H699" s="252" t="s">
        <v>1228</v>
      </c>
      <c r="I699" s="215" t="s">
        <v>1178</v>
      </c>
      <c r="J699" s="255">
        <v>3</v>
      </c>
      <c r="K699" s="178" t="s">
        <v>453</v>
      </c>
      <c r="L699" s="256" t="s">
        <v>449</v>
      </c>
      <c r="M699" s="253">
        <v>2</v>
      </c>
      <c r="N699" s="147">
        <f>J699*M699</f>
        <v>6</v>
      </c>
      <c r="O699" s="551" t="s">
        <v>6563</v>
      </c>
      <c r="P699" s="152" t="s">
        <v>675</v>
      </c>
      <c r="Q699" s="338">
        <v>5</v>
      </c>
      <c r="R699" s="149">
        <f>N699*Q699</f>
        <v>30</v>
      </c>
      <c r="S699" s="443"/>
      <c r="T699" s="494"/>
      <c r="U699" s="451"/>
      <c r="V699" s="451"/>
      <c r="W699" s="431"/>
      <c r="X699" s="431"/>
      <c r="Y699" s="429"/>
      <c r="Z699" s="431"/>
      <c r="AA699" s="431"/>
      <c r="AB699" s="444"/>
      <c r="AC699" s="155"/>
      <c r="AD699" s="119"/>
      <c r="AE699" s="78"/>
      <c r="AF699" s="123">
        <f t="shared" si="87"/>
        <v>12800</v>
      </c>
    </row>
    <row r="700" spans="1:32" ht="230.25" hidden="1" outlineLevel="3" thickBot="1" x14ac:dyDescent="0.25">
      <c r="A700" s="251" t="s">
        <v>972</v>
      </c>
      <c r="B700" s="596" t="s">
        <v>1380</v>
      </c>
      <c r="C700" s="635" t="s">
        <v>2172</v>
      </c>
      <c r="D700" s="627" t="s">
        <v>1384</v>
      </c>
      <c r="E700" s="209" t="s">
        <v>163</v>
      </c>
      <c r="F700" s="209" t="s">
        <v>1045</v>
      </c>
      <c r="G700" s="143" t="s">
        <v>1247</v>
      </c>
      <c r="H700" s="252" t="s">
        <v>1228</v>
      </c>
      <c r="I700" s="215" t="s">
        <v>1178</v>
      </c>
      <c r="J700" s="255">
        <v>3</v>
      </c>
      <c r="K700" s="178" t="s">
        <v>230</v>
      </c>
      <c r="L700" s="256" t="s">
        <v>778</v>
      </c>
      <c r="M700" s="166">
        <v>1</v>
      </c>
      <c r="N700" s="147">
        <f t="shared" si="86"/>
        <v>3</v>
      </c>
      <c r="O700" s="551" t="s">
        <v>6563</v>
      </c>
      <c r="P700" s="323" t="s">
        <v>6351</v>
      </c>
      <c r="Q700" s="338">
        <v>2</v>
      </c>
      <c r="R700" s="149">
        <f t="shared" si="88"/>
        <v>6</v>
      </c>
      <c r="S700" s="443"/>
      <c r="T700" s="494"/>
      <c r="U700" s="451"/>
      <c r="V700" s="451"/>
      <c r="W700" s="431"/>
      <c r="X700" s="431"/>
      <c r="Y700" s="429"/>
      <c r="Z700" s="431"/>
      <c r="AA700" s="431"/>
      <c r="AB700" s="444"/>
      <c r="AC700" s="155"/>
      <c r="AD700" s="119"/>
      <c r="AE700" s="78"/>
      <c r="AF700" s="123">
        <f t="shared" si="87"/>
        <v>5854</v>
      </c>
    </row>
    <row r="701" spans="1:32" ht="230.25" hidden="1" outlineLevel="3" thickBot="1" x14ac:dyDescent="0.25">
      <c r="A701" s="251" t="s">
        <v>973</v>
      </c>
      <c r="B701" s="597"/>
      <c r="C701" s="635"/>
      <c r="D701" s="627"/>
      <c r="E701" s="209" t="s">
        <v>160</v>
      </c>
      <c r="F701" s="209" t="s">
        <v>1045</v>
      </c>
      <c r="G701" s="348" t="s">
        <v>1247</v>
      </c>
      <c r="H701" s="252" t="s">
        <v>1228</v>
      </c>
      <c r="I701" s="215" t="s">
        <v>1178</v>
      </c>
      <c r="J701" s="255">
        <v>3</v>
      </c>
      <c r="K701" s="178" t="s">
        <v>230</v>
      </c>
      <c r="L701" s="256" t="s">
        <v>778</v>
      </c>
      <c r="M701" s="333">
        <v>2</v>
      </c>
      <c r="N701" s="147">
        <f t="shared" si="86"/>
        <v>6</v>
      </c>
      <c r="O701" s="551" t="s">
        <v>6563</v>
      </c>
      <c r="P701" s="323" t="s">
        <v>6351</v>
      </c>
      <c r="Q701" s="338">
        <v>2</v>
      </c>
      <c r="R701" s="149">
        <f t="shared" si="88"/>
        <v>12</v>
      </c>
      <c r="S701" s="443"/>
      <c r="T701" s="494"/>
      <c r="U701" s="451"/>
      <c r="V701" s="451"/>
      <c r="W701" s="431"/>
      <c r="X701" s="431"/>
      <c r="Y701" s="429"/>
      <c r="Z701" s="431"/>
      <c r="AA701" s="431"/>
      <c r="AB701" s="444"/>
      <c r="AC701" s="155"/>
      <c r="AD701" s="119"/>
      <c r="AE701" s="78"/>
      <c r="AF701" s="123">
        <f t="shared" si="87"/>
        <v>5855</v>
      </c>
    </row>
    <row r="702" spans="1:32" ht="230.25" hidden="1" outlineLevel="3" thickBot="1" x14ac:dyDescent="0.25">
      <c r="A702" s="251" t="s">
        <v>974</v>
      </c>
      <c r="B702" s="596" t="s">
        <v>2916</v>
      </c>
      <c r="C702" s="635" t="s">
        <v>2173</v>
      </c>
      <c r="D702" s="627" t="s">
        <v>1384</v>
      </c>
      <c r="E702" s="209" t="s">
        <v>270</v>
      </c>
      <c r="F702" s="209" t="s">
        <v>1045</v>
      </c>
      <c r="G702" s="348" t="s">
        <v>1247</v>
      </c>
      <c r="H702" s="252" t="s">
        <v>1228</v>
      </c>
      <c r="I702" s="215" t="s">
        <v>1178</v>
      </c>
      <c r="J702" s="255">
        <v>3</v>
      </c>
      <c r="K702" s="178" t="s">
        <v>453</v>
      </c>
      <c r="L702" s="256" t="s">
        <v>449</v>
      </c>
      <c r="M702" s="166">
        <v>2</v>
      </c>
      <c r="N702" s="147">
        <f t="shared" si="86"/>
        <v>6</v>
      </c>
      <c r="O702" s="551" t="s">
        <v>6563</v>
      </c>
      <c r="P702" s="152" t="s">
        <v>675</v>
      </c>
      <c r="Q702" s="338">
        <v>5</v>
      </c>
      <c r="R702" s="149">
        <f t="shared" si="88"/>
        <v>30</v>
      </c>
      <c r="S702" s="443"/>
      <c r="T702" s="494"/>
      <c r="U702" s="451"/>
      <c r="V702" s="451"/>
      <c r="W702" s="431"/>
      <c r="X702" s="431"/>
      <c r="Y702" s="429"/>
      <c r="Z702" s="431"/>
      <c r="AA702" s="431"/>
      <c r="AB702" s="444"/>
      <c r="AC702" s="155"/>
      <c r="AD702" s="119"/>
      <c r="AE702" s="78"/>
      <c r="AF702" s="123">
        <f t="shared" si="87"/>
        <v>5856</v>
      </c>
    </row>
    <row r="703" spans="1:32" ht="230.25" hidden="1" outlineLevel="3" thickBot="1" x14ac:dyDescent="0.25">
      <c r="A703" s="251" t="s">
        <v>975</v>
      </c>
      <c r="B703" s="597"/>
      <c r="C703" s="635"/>
      <c r="D703" s="627"/>
      <c r="E703" s="209" t="s">
        <v>271</v>
      </c>
      <c r="F703" s="209" t="s">
        <v>1046</v>
      </c>
      <c r="G703" s="143" t="s">
        <v>1247</v>
      </c>
      <c r="H703" s="252" t="s">
        <v>1228</v>
      </c>
      <c r="I703" s="215" t="s">
        <v>1178</v>
      </c>
      <c r="J703" s="255">
        <v>3</v>
      </c>
      <c r="K703" s="178" t="s">
        <v>230</v>
      </c>
      <c r="L703" s="256" t="s">
        <v>778</v>
      </c>
      <c r="M703" s="253">
        <v>2</v>
      </c>
      <c r="N703" s="147">
        <f t="shared" si="86"/>
        <v>6</v>
      </c>
      <c r="O703" s="551" t="s">
        <v>6563</v>
      </c>
      <c r="P703" s="323" t="s">
        <v>6351</v>
      </c>
      <c r="Q703" s="338">
        <v>2</v>
      </c>
      <c r="R703" s="149">
        <f t="shared" si="88"/>
        <v>12</v>
      </c>
      <c r="S703" s="443"/>
      <c r="T703" s="494"/>
      <c r="U703" s="451"/>
      <c r="V703" s="451"/>
      <c r="W703" s="431"/>
      <c r="X703" s="431"/>
      <c r="Y703" s="429"/>
      <c r="Z703" s="431"/>
      <c r="AA703" s="431"/>
      <c r="AB703" s="444"/>
      <c r="AC703" s="155"/>
      <c r="AD703" s="119"/>
      <c r="AE703" s="78"/>
      <c r="AF703" s="123">
        <f t="shared" si="87"/>
        <v>5857</v>
      </c>
    </row>
    <row r="704" spans="1:32" ht="230.25" hidden="1" outlineLevel="3" thickBot="1" x14ac:dyDescent="0.25">
      <c r="A704" s="251" t="s">
        <v>4848</v>
      </c>
      <c r="B704" s="399" t="s">
        <v>2913</v>
      </c>
      <c r="C704" s="254" t="s">
        <v>2917</v>
      </c>
      <c r="D704" s="139" t="s">
        <v>5859</v>
      </c>
      <c r="E704" s="209" t="s">
        <v>160</v>
      </c>
      <c r="F704" s="209" t="s">
        <v>2918</v>
      </c>
      <c r="G704" s="143" t="s">
        <v>4218</v>
      </c>
      <c r="H704" s="526" t="s">
        <v>1803</v>
      </c>
      <c r="I704" s="215" t="s">
        <v>3018</v>
      </c>
      <c r="J704" s="257">
        <v>3</v>
      </c>
      <c r="K704" s="178" t="s">
        <v>222</v>
      </c>
      <c r="L704" s="256" t="s">
        <v>203</v>
      </c>
      <c r="M704" s="166">
        <v>2</v>
      </c>
      <c r="N704" s="147">
        <f>J704*M704</f>
        <v>6</v>
      </c>
      <c r="O704" s="551" t="s">
        <v>6563</v>
      </c>
      <c r="P704" s="152" t="s">
        <v>6348</v>
      </c>
      <c r="Q704" s="338">
        <v>3</v>
      </c>
      <c r="R704" s="149">
        <f>J704*M704*Q704</f>
        <v>18</v>
      </c>
      <c r="S704" s="443"/>
      <c r="T704" s="494"/>
      <c r="U704" s="451"/>
      <c r="V704" s="451"/>
      <c r="W704" s="431"/>
      <c r="X704" s="431"/>
      <c r="Y704" s="429"/>
      <c r="Z704" s="431"/>
      <c r="AA704" s="431"/>
      <c r="AB704" s="444"/>
      <c r="AC704" s="155"/>
      <c r="AD704" s="119"/>
      <c r="AE704" s="78"/>
      <c r="AF704" s="123">
        <f t="shared" si="87"/>
        <v>12801</v>
      </c>
    </row>
    <row r="705" spans="1:32" ht="230.25" hidden="1" outlineLevel="3" thickBot="1" x14ac:dyDescent="0.25">
      <c r="A705" s="251" t="s">
        <v>4849</v>
      </c>
      <c r="B705" s="596" t="s">
        <v>2831</v>
      </c>
      <c r="C705" s="635" t="s">
        <v>2920</v>
      </c>
      <c r="D705" s="627" t="s">
        <v>2921</v>
      </c>
      <c r="E705" s="209" t="s">
        <v>258</v>
      </c>
      <c r="F705" s="209" t="s">
        <v>2918</v>
      </c>
      <c r="G705" s="143" t="s">
        <v>4218</v>
      </c>
      <c r="H705" s="526" t="s">
        <v>1803</v>
      </c>
      <c r="I705" s="215" t="s">
        <v>3018</v>
      </c>
      <c r="J705" s="257">
        <v>3</v>
      </c>
      <c r="K705" s="178" t="s">
        <v>222</v>
      </c>
      <c r="L705" s="256" t="s">
        <v>203</v>
      </c>
      <c r="M705" s="166">
        <v>2</v>
      </c>
      <c r="N705" s="147">
        <f>J705*M705</f>
        <v>6</v>
      </c>
      <c r="O705" s="551" t="s">
        <v>6563</v>
      </c>
      <c r="P705" s="152" t="s">
        <v>6348</v>
      </c>
      <c r="Q705" s="338">
        <v>3</v>
      </c>
      <c r="R705" s="149">
        <f>J705*M705*Q705</f>
        <v>18</v>
      </c>
      <c r="S705" s="443"/>
      <c r="T705" s="494"/>
      <c r="U705" s="451"/>
      <c r="V705" s="451"/>
      <c r="W705" s="431"/>
      <c r="X705" s="431"/>
      <c r="Y705" s="429"/>
      <c r="Z705" s="431"/>
      <c r="AA705" s="431"/>
      <c r="AB705" s="444"/>
      <c r="AC705" s="155"/>
      <c r="AD705" s="119"/>
      <c r="AE705" s="78"/>
      <c r="AF705" s="123">
        <f t="shared" si="87"/>
        <v>12802</v>
      </c>
    </row>
    <row r="706" spans="1:32" ht="230.25" hidden="1" outlineLevel="3" thickBot="1" x14ac:dyDescent="0.25">
      <c r="A706" s="251" t="s">
        <v>4850</v>
      </c>
      <c r="B706" s="597"/>
      <c r="C706" s="635"/>
      <c r="D706" s="627"/>
      <c r="E706" s="209" t="s">
        <v>257</v>
      </c>
      <c r="F706" s="209" t="s">
        <v>2922</v>
      </c>
      <c r="G706" s="143" t="s">
        <v>4218</v>
      </c>
      <c r="H706" s="526" t="s">
        <v>1803</v>
      </c>
      <c r="I706" s="215" t="s">
        <v>3018</v>
      </c>
      <c r="J706" s="257">
        <v>3</v>
      </c>
      <c r="K706" s="178" t="s">
        <v>222</v>
      </c>
      <c r="L706" s="256" t="s">
        <v>203</v>
      </c>
      <c r="M706" s="333">
        <v>2</v>
      </c>
      <c r="N706" s="147">
        <f>J706*M706</f>
        <v>6</v>
      </c>
      <c r="O706" s="551" t="s">
        <v>6563</v>
      </c>
      <c r="P706" s="152" t="s">
        <v>6348</v>
      </c>
      <c r="Q706" s="338">
        <v>3</v>
      </c>
      <c r="R706" s="149">
        <f>J706*M706*Q706</f>
        <v>18</v>
      </c>
      <c r="S706" s="443"/>
      <c r="T706" s="494"/>
      <c r="U706" s="451"/>
      <c r="V706" s="451"/>
      <c r="W706" s="431"/>
      <c r="X706" s="431"/>
      <c r="Y706" s="429"/>
      <c r="Z706" s="431"/>
      <c r="AA706" s="431"/>
      <c r="AB706" s="444"/>
      <c r="AC706" s="155"/>
      <c r="AD706" s="119"/>
      <c r="AE706" s="78"/>
      <c r="AF706" s="123">
        <f t="shared" si="87"/>
        <v>12803</v>
      </c>
    </row>
    <row r="707" spans="1:32" ht="230.25" hidden="1" outlineLevel="3" thickBot="1" x14ac:dyDescent="0.25">
      <c r="A707" s="251" t="s">
        <v>4851</v>
      </c>
      <c r="B707" s="596" t="s">
        <v>4335</v>
      </c>
      <c r="C707" s="635" t="s">
        <v>2973</v>
      </c>
      <c r="D707" s="627" t="s">
        <v>2729</v>
      </c>
      <c r="E707" s="209" t="s">
        <v>1386</v>
      </c>
      <c r="F707" s="209" t="s">
        <v>2919</v>
      </c>
      <c r="G707" s="143" t="s">
        <v>4218</v>
      </c>
      <c r="H707" s="526" t="s">
        <v>1803</v>
      </c>
      <c r="I707" s="215" t="s">
        <v>3018</v>
      </c>
      <c r="J707" s="257">
        <v>3</v>
      </c>
      <c r="K707" s="178" t="s">
        <v>222</v>
      </c>
      <c r="L707" s="256" t="s">
        <v>203</v>
      </c>
      <c r="M707" s="166">
        <v>2</v>
      </c>
      <c r="N707" s="147">
        <f>J707*M707</f>
        <v>6</v>
      </c>
      <c r="O707" s="551" t="s">
        <v>6563</v>
      </c>
      <c r="P707" s="152" t="s">
        <v>6348</v>
      </c>
      <c r="Q707" s="338">
        <v>3</v>
      </c>
      <c r="R707" s="149">
        <f>J707*M707*Q707</f>
        <v>18</v>
      </c>
      <c r="S707" s="159"/>
      <c r="T707" s="494"/>
      <c r="U707" s="451"/>
      <c r="V707" s="451"/>
      <c r="W707" s="209"/>
      <c r="X707" s="209"/>
      <c r="Y707" s="211"/>
      <c r="Z707" s="209"/>
      <c r="AA707" s="209"/>
      <c r="AB707" s="160"/>
      <c r="AC707" s="155"/>
      <c r="AD707" s="119"/>
      <c r="AE707" s="78"/>
      <c r="AF707" s="123">
        <f t="shared" si="87"/>
        <v>12804</v>
      </c>
    </row>
    <row r="708" spans="1:32" ht="230.25" hidden="1" outlineLevel="3" thickBot="1" x14ac:dyDescent="0.25">
      <c r="A708" s="251" t="s">
        <v>4852</v>
      </c>
      <c r="B708" s="597"/>
      <c r="C708" s="635"/>
      <c r="D708" s="627"/>
      <c r="E708" s="209" t="s">
        <v>1388</v>
      </c>
      <c r="F708" s="209" t="s">
        <v>4295</v>
      </c>
      <c r="G708" s="143" t="s">
        <v>729</v>
      </c>
      <c r="H708" s="526" t="s">
        <v>1227</v>
      </c>
      <c r="I708" s="215" t="s">
        <v>768</v>
      </c>
      <c r="J708" s="255">
        <v>1</v>
      </c>
      <c r="K708" s="178" t="s">
        <v>253</v>
      </c>
      <c r="L708" s="256" t="s">
        <v>223</v>
      </c>
      <c r="M708" s="253">
        <v>2</v>
      </c>
      <c r="N708" s="147">
        <f>J708*M708</f>
        <v>2</v>
      </c>
      <c r="O708" s="551" t="s">
        <v>6563</v>
      </c>
      <c r="P708" s="152" t="s">
        <v>6348</v>
      </c>
      <c r="Q708" s="338">
        <v>2</v>
      </c>
      <c r="R708" s="149">
        <f>N708*Q708</f>
        <v>4</v>
      </c>
      <c r="S708" s="159"/>
      <c r="T708" s="494"/>
      <c r="U708" s="451"/>
      <c r="V708" s="451"/>
      <c r="W708" s="209"/>
      <c r="X708" s="209"/>
      <c r="Y708" s="211"/>
      <c r="Z708" s="209"/>
      <c r="AA708" s="209"/>
      <c r="AB708" s="160"/>
      <c r="AC708" s="155"/>
      <c r="AD708" s="119"/>
      <c r="AE708" s="78"/>
      <c r="AF708" s="123">
        <f t="shared" si="87"/>
        <v>12805</v>
      </c>
    </row>
    <row r="709" spans="1:32" ht="230.25" hidden="1" outlineLevel="3" thickBot="1" x14ac:dyDescent="0.25">
      <c r="A709" s="251" t="s">
        <v>976</v>
      </c>
      <c r="B709" s="596" t="s">
        <v>252</v>
      </c>
      <c r="C709" s="635" t="s">
        <v>2174</v>
      </c>
      <c r="D709" s="627" t="s">
        <v>691</v>
      </c>
      <c r="E709" s="209" t="s">
        <v>174</v>
      </c>
      <c r="F709" s="209" t="s">
        <v>1046</v>
      </c>
      <c r="G709" s="143" t="s">
        <v>1247</v>
      </c>
      <c r="H709" s="252" t="s">
        <v>1228</v>
      </c>
      <c r="I709" s="215" t="s">
        <v>1178</v>
      </c>
      <c r="J709" s="255">
        <v>3</v>
      </c>
      <c r="K709" s="178" t="s">
        <v>230</v>
      </c>
      <c r="L709" s="256" t="s">
        <v>779</v>
      </c>
      <c r="M709" s="166">
        <v>2</v>
      </c>
      <c r="N709" s="147">
        <f t="shared" si="86"/>
        <v>6</v>
      </c>
      <c r="O709" s="551" t="s">
        <v>6563</v>
      </c>
      <c r="P709" s="323" t="s">
        <v>6351</v>
      </c>
      <c r="Q709" s="338">
        <v>2</v>
      </c>
      <c r="R709" s="149">
        <f t="shared" si="88"/>
        <v>12</v>
      </c>
      <c r="S709" s="159"/>
      <c r="T709" s="494"/>
      <c r="U709" s="451"/>
      <c r="V709" s="451"/>
      <c r="W709" s="209"/>
      <c r="X709" s="209"/>
      <c r="Y709" s="211"/>
      <c r="Z709" s="209"/>
      <c r="AA709" s="209"/>
      <c r="AB709" s="160"/>
      <c r="AC709" s="155"/>
      <c r="AD709" s="119"/>
      <c r="AE709" s="78"/>
      <c r="AF709" s="123">
        <f t="shared" si="87"/>
        <v>5858</v>
      </c>
    </row>
    <row r="710" spans="1:32" ht="230.25" hidden="1" outlineLevel="3" thickBot="1" x14ac:dyDescent="0.25">
      <c r="A710" s="251" t="s">
        <v>977</v>
      </c>
      <c r="B710" s="597"/>
      <c r="C710" s="635"/>
      <c r="D710" s="627"/>
      <c r="E710" s="209" t="s">
        <v>173</v>
      </c>
      <c r="F710" s="209" t="s">
        <v>1046</v>
      </c>
      <c r="G710" s="143" t="s">
        <v>1247</v>
      </c>
      <c r="H710" s="252" t="s">
        <v>1228</v>
      </c>
      <c r="I710" s="215" t="s">
        <v>1178</v>
      </c>
      <c r="J710" s="255">
        <v>3</v>
      </c>
      <c r="K710" s="178" t="s">
        <v>230</v>
      </c>
      <c r="L710" s="256" t="s">
        <v>779</v>
      </c>
      <c r="M710" s="333">
        <v>2</v>
      </c>
      <c r="N710" s="147">
        <f t="shared" si="86"/>
        <v>6</v>
      </c>
      <c r="O710" s="551" t="s">
        <v>6563</v>
      </c>
      <c r="P710" s="323" t="s">
        <v>6351</v>
      </c>
      <c r="Q710" s="338">
        <v>2</v>
      </c>
      <c r="R710" s="149">
        <f t="shared" si="88"/>
        <v>12</v>
      </c>
      <c r="S710" s="159"/>
      <c r="T710" s="494"/>
      <c r="U710" s="451"/>
      <c r="V710" s="451"/>
      <c r="W710" s="209"/>
      <c r="X710" s="209"/>
      <c r="Y710" s="211"/>
      <c r="Z710" s="209"/>
      <c r="AA710" s="209"/>
      <c r="AB710" s="160"/>
      <c r="AC710" s="155"/>
      <c r="AD710" s="119"/>
      <c r="AE710" s="78"/>
      <c r="AF710" s="123">
        <f t="shared" si="87"/>
        <v>5859</v>
      </c>
    </row>
    <row r="711" spans="1:32" ht="230.25" hidden="1" outlineLevel="3" thickBot="1" x14ac:dyDescent="0.25">
      <c r="A711" s="251" t="s">
        <v>978</v>
      </c>
      <c r="B711" s="596" t="s">
        <v>5813</v>
      </c>
      <c r="C711" s="635" t="s">
        <v>2175</v>
      </c>
      <c r="D711" s="627" t="s">
        <v>1385</v>
      </c>
      <c r="E711" s="209" t="s">
        <v>1386</v>
      </c>
      <c r="F711" s="209" t="s">
        <v>1387</v>
      </c>
      <c r="G711" s="143" t="s">
        <v>1247</v>
      </c>
      <c r="H711" s="252" t="s">
        <v>1228</v>
      </c>
      <c r="I711" s="215" t="s">
        <v>1178</v>
      </c>
      <c r="J711" s="255">
        <v>3</v>
      </c>
      <c r="K711" s="178" t="s">
        <v>253</v>
      </c>
      <c r="L711" s="256" t="s">
        <v>223</v>
      </c>
      <c r="M711" s="166">
        <v>2</v>
      </c>
      <c r="N711" s="147">
        <f t="shared" si="86"/>
        <v>6</v>
      </c>
      <c r="O711" s="551" t="s">
        <v>6563</v>
      </c>
      <c r="P711" s="323" t="s">
        <v>6351</v>
      </c>
      <c r="Q711" s="338">
        <v>2</v>
      </c>
      <c r="R711" s="149">
        <f t="shared" si="88"/>
        <v>12</v>
      </c>
      <c r="S711" s="159"/>
      <c r="T711" s="494"/>
      <c r="U711" s="451"/>
      <c r="V711" s="451"/>
      <c r="W711" s="209"/>
      <c r="X711" s="209"/>
      <c r="Y711" s="211"/>
      <c r="Z711" s="209"/>
      <c r="AA711" s="209"/>
      <c r="AB711" s="160"/>
      <c r="AC711" s="155"/>
      <c r="AD711" s="119"/>
      <c r="AE711" s="78"/>
      <c r="AF711" s="123">
        <f t="shared" si="87"/>
        <v>5860</v>
      </c>
    </row>
    <row r="712" spans="1:32" ht="230.25" hidden="1" outlineLevel="3" thickBot="1" x14ac:dyDescent="0.25">
      <c r="A712" s="251" t="s">
        <v>979</v>
      </c>
      <c r="B712" s="597"/>
      <c r="C712" s="635"/>
      <c r="D712" s="627"/>
      <c r="E712" s="209" t="s">
        <v>1388</v>
      </c>
      <c r="F712" s="209" t="s">
        <v>1389</v>
      </c>
      <c r="G712" s="143" t="s">
        <v>729</v>
      </c>
      <c r="H712" s="526" t="s">
        <v>1227</v>
      </c>
      <c r="I712" s="215" t="s">
        <v>768</v>
      </c>
      <c r="J712" s="255">
        <v>1</v>
      </c>
      <c r="K712" s="178" t="s">
        <v>253</v>
      </c>
      <c r="L712" s="256" t="s">
        <v>223</v>
      </c>
      <c r="M712" s="253">
        <v>2</v>
      </c>
      <c r="N712" s="147">
        <f t="shared" si="86"/>
        <v>2</v>
      </c>
      <c r="O712" s="551" t="s">
        <v>6563</v>
      </c>
      <c r="P712" s="152" t="s">
        <v>6348</v>
      </c>
      <c r="Q712" s="338">
        <v>2</v>
      </c>
      <c r="R712" s="149">
        <f t="shared" si="88"/>
        <v>4</v>
      </c>
      <c r="S712" s="159"/>
      <c r="T712" s="494"/>
      <c r="U712" s="451"/>
      <c r="V712" s="451"/>
      <c r="W712" s="209"/>
      <c r="X712" s="209"/>
      <c r="Y712" s="211"/>
      <c r="Z712" s="209"/>
      <c r="AA712" s="209"/>
      <c r="AB712" s="160"/>
      <c r="AC712" s="155"/>
      <c r="AD712" s="119"/>
      <c r="AE712" s="78"/>
      <c r="AF712" s="123">
        <f t="shared" si="87"/>
        <v>5861</v>
      </c>
    </row>
    <row r="713" spans="1:32" ht="230.25" hidden="1" outlineLevel="3" thickBot="1" x14ac:dyDescent="0.25">
      <c r="A713" s="251" t="s">
        <v>980</v>
      </c>
      <c r="B713" s="399" t="s">
        <v>2511</v>
      </c>
      <c r="C713" s="254" t="s">
        <v>1965</v>
      </c>
      <c r="D713" s="139" t="s">
        <v>722</v>
      </c>
      <c r="E713" s="209" t="s">
        <v>158</v>
      </c>
      <c r="F713" s="209" t="s">
        <v>1047</v>
      </c>
      <c r="G713" s="143" t="s">
        <v>1247</v>
      </c>
      <c r="H713" s="252" t="s">
        <v>1228</v>
      </c>
      <c r="I713" s="215" t="s">
        <v>1178</v>
      </c>
      <c r="J713" s="255">
        <v>3</v>
      </c>
      <c r="K713" s="178" t="s">
        <v>222</v>
      </c>
      <c r="L713" s="256" t="s">
        <v>274</v>
      </c>
      <c r="M713" s="166">
        <v>2</v>
      </c>
      <c r="N713" s="147">
        <f t="shared" si="86"/>
        <v>6</v>
      </c>
      <c r="O713" s="551" t="s">
        <v>6563</v>
      </c>
      <c r="P713" s="323" t="s">
        <v>6351</v>
      </c>
      <c r="Q713" s="338">
        <v>2</v>
      </c>
      <c r="R713" s="149">
        <f t="shared" si="88"/>
        <v>12</v>
      </c>
      <c r="S713" s="159"/>
      <c r="T713" s="494"/>
      <c r="U713" s="451"/>
      <c r="V713" s="451"/>
      <c r="W713" s="209"/>
      <c r="X713" s="209"/>
      <c r="Y713" s="211"/>
      <c r="Z713" s="209"/>
      <c r="AA713" s="209"/>
      <c r="AB713" s="160"/>
      <c r="AC713" s="155">
        <f>Z713*AA713*AB713</f>
        <v>0</v>
      </c>
      <c r="AD713" s="119"/>
      <c r="AE713" s="78"/>
      <c r="AF713" s="123">
        <f t="shared" si="87"/>
        <v>5862</v>
      </c>
    </row>
    <row r="714" spans="1:32" ht="230.25" hidden="1" outlineLevel="3" thickBot="1" x14ac:dyDescent="0.25">
      <c r="A714" s="144" t="s">
        <v>981</v>
      </c>
      <c r="B714" s="647" t="s">
        <v>260</v>
      </c>
      <c r="C714" s="637" t="s">
        <v>1964</v>
      </c>
      <c r="D714" s="626" t="s">
        <v>723</v>
      </c>
      <c r="E714" s="206" t="s">
        <v>261</v>
      </c>
      <c r="F714" s="206" t="s">
        <v>1047</v>
      </c>
      <c r="G714" s="205" t="s">
        <v>1247</v>
      </c>
      <c r="H714" s="217" t="s">
        <v>1228</v>
      </c>
      <c r="I714" s="145" t="s">
        <v>1178</v>
      </c>
      <c r="J714" s="130">
        <v>3</v>
      </c>
      <c r="K714" s="134" t="s">
        <v>230</v>
      </c>
      <c r="L714" s="125" t="s">
        <v>249</v>
      </c>
      <c r="M714" s="148">
        <v>2</v>
      </c>
      <c r="N714" s="132">
        <f t="shared" si="86"/>
        <v>6</v>
      </c>
      <c r="O714" s="551" t="s">
        <v>6563</v>
      </c>
      <c r="P714" s="323" t="s">
        <v>6351</v>
      </c>
      <c r="Q714" s="338">
        <v>2</v>
      </c>
      <c r="R714" s="149">
        <f t="shared" si="88"/>
        <v>12</v>
      </c>
      <c r="S714" s="159"/>
      <c r="T714" s="494"/>
      <c r="U714" s="451"/>
      <c r="V714" s="451"/>
      <c r="W714" s="209"/>
      <c r="X714" s="209"/>
      <c r="Y714" s="211"/>
      <c r="Z714" s="209"/>
      <c r="AA714" s="209"/>
      <c r="AB714" s="160"/>
      <c r="AC714" s="155"/>
      <c r="AD714" s="119"/>
      <c r="AE714" s="78"/>
      <c r="AF714" s="123">
        <f t="shared" si="87"/>
        <v>5863</v>
      </c>
    </row>
    <row r="715" spans="1:32" ht="230.25" hidden="1" outlineLevel="3" thickBot="1" x14ac:dyDescent="0.25">
      <c r="A715" s="144" t="s">
        <v>549</v>
      </c>
      <c r="B715" s="649"/>
      <c r="C715" s="637"/>
      <c r="D715" s="626"/>
      <c r="E715" s="206" t="s">
        <v>262</v>
      </c>
      <c r="F715" s="206" t="s">
        <v>1047</v>
      </c>
      <c r="G715" s="205" t="s">
        <v>1247</v>
      </c>
      <c r="H715" s="217" t="s">
        <v>1228</v>
      </c>
      <c r="I715" s="145" t="s">
        <v>1178</v>
      </c>
      <c r="J715" s="130">
        <v>3</v>
      </c>
      <c r="K715" s="134" t="s">
        <v>230</v>
      </c>
      <c r="L715" s="125" t="s">
        <v>249</v>
      </c>
      <c r="M715" s="148">
        <v>2</v>
      </c>
      <c r="N715" s="132">
        <f t="shared" si="86"/>
        <v>6</v>
      </c>
      <c r="O715" s="551" t="s">
        <v>6563</v>
      </c>
      <c r="P715" s="323" t="s">
        <v>6351</v>
      </c>
      <c r="Q715" s="338">
        <v>2</v>
      </c>
      <c r="R715" s="149">
        <f t="shared" si="88"/>
        <v>12</v>
      </c>
      <c r="S715" s="167"/>
      <c r="T715" s="496"/>
      <c r="U715" s="455"/>
      <c r="V715" s="455"/>
      <c r="W715" s="139"/>
      <c r="X715" s="139"/>
      <c r="Y715" s="151"/>
      <c r="Z715" s="139"/>
      <c r="AA715" s="139"/>
      <c r="AB715" s="152"/>
      <c r="AC715" s="155"/>
      <c r="AD715" s="119"/>
      <c r="AE715" s="78"/>
      <c r="AF715" s="123">
        <f t="shared" ref="AF715:AF778" si="89">VALUE(RIGHT((IF(A715="",0,A715)),5))</f>
        <v>-1782</v>
      </c>
    </row>
    <row r="716" spans="1:32" ht="230.25" hidden="1" outlineLevel="3" thickBot="1" x14ac:dyDescent="0.25">
      <c r="A716" s="144" t="s">
        <v>1186</v>
      </c>
      <c r="B716" s="735" t="s">
        <v>1074</v>
      </c>
      <c r="C716" s="637" t="s">
        <v>2189</v>
      </c>
      <c r="D716" s="626" t="s">
        <v>171</v>
      </c>
      <c r="E716" s="206" t="s">
        <v>160</v>
      </c>
      <c r="F716" s="206" t="s">
        <v>1282</v>
      </c>
      <c r="G716" s="205" t="s">
        <v>1247</v>
      </c>
      <c r="H716" s="218" t="s">
        <v>1228</v>
      </c>
      <c r="I716" s="145" t="s">
        <v>1178</v>
      </c>
      <c r="J716" s="130">
        <v>3</v>
      </c>
      <c r="K716" s="134" t="s">
        <v>189</v>
      </c>
      <c r="L716" s="125" t="s">
        <v>164</v>
      </c>
      <c r="M716" s="131">
        <v>1</v>
      </c>
      <c r="N716" s="132">
        <f t="shared" ref="N716:N731" si="90">J716*M716</f>
        <v>3</v>
      </c>
      <c r="O716" s="551" t="s">
        <v>6563</v>
      </c>
      <c r="P716" s="70"/>
      <c r="Q716" s="339">
        <v>2</v>
      </c>
      <c r="R716" s="149">
        <f t="shared" ref="R716:R731" si="91">N716*Q716</f>
        <v>6</v>
      </c>
      <c r="S716" s="167"/>
      <c r="T716" s="496"/>
      <c r="U716" s="455"/>
      <c r="V716" s="455"/>
      <c r="W716" s="139"/>
      <c r="X716" s="139"/>
      <c r="Y716" s="151"/>
      <c r="Z716" s="139"/>
      <c r="AA716" s="139"/>
      <c r="AB716" s="152"/>
      <c r="AC716" s="155"/>
      <c r="AD716" s="119"/>
      <c r="AE716" s="78"/>
      <c r="AF716" s="123">
        <f t="shared" si="89"/>
        <v>8901</v>
      </c>
    </row>
    <row r="717" spans="1:32" ht="230.25" hidden="1" outlineLevel="3" thickBot="1" x14ac:dyDescent="0.25">
      <c r="A717" s="144" t="s">
        <v>1187</v>
      </c>
      <c r="B717" s="736"/>
      <c r="C717" s="637"/>
      <c r="D717" s="626"/>
      <c r="E717" s="206" t="s">
        <v>163</v>
      </c>
      <c r="F717" s="206" t="s">
        <v>1283</v>
      </c>
      <c r="G717" s="205" t="s">
        <v>1247</v>
      </c>
      <c r="H717" s="218" t="s">
        <v>1228</v>
      </c>
      <c r="I717" s="145" t="s">
        <v>1178</v>
      </c>
      <c r="J717" s="130">
        <v>3</v>
      </c>
      <c r="K717" s="134" t="s">
        <v>189</v>
      </c>
      <c r="L717" s="125" t="s">
        <v>164</v>
      </c>
      <c r="M717" s="131">
        <v>1</v>
      </c>
      <c r="N717" s="132">
        <f t="shared" si="90"/>
        <v>3</v>
      </c>
      <c r="O717" s="551" t="s">
        <v>6563</v>
      </c>
      <c r="P717" s="70" t="s">
        <v>6351</v>
      </c>
      <c r="Q717" s="339">
        <v>2</v>
      </c>
      <c r="R717" s="149">
        <f t="shared" si="91"/>
        <v>6</v>
      </c>
      <c r="S717" s="193"/>
      <c r="T717" s="193"/>
      <c r="U717" s="193"/>
      <c r="V717" s="193"/>
      <c r="W717" s="139"/>
      <c r="X717" s="139"/>
      <c r="Y717" s="151"/>
      <c r="Z717" s="139"/>
      <c r="AA717" s="139"/>
      <c r="AB717" s="152"/>
      <c r="AC717" s="155"/>
      <c r="AD717" s="119"/>
      <c r="AE717" s="78"/>
      <c r="AF717" s="123">
        <f t="shared" si="89"/>
        <v>8902</v>
      </c>
    </row>
    <row r="718" spans="1:32" ht="230.25" hidden="1" outlineLevel="3" thickBot="1" x14ac:dyDescent="0.25">
      <c r="A718" s="144" t="s">
        <v>1018</v>
      </c>
      <c r="B718" s="735" t="s">
        <v>1284</v>
      </c>
      <c r="C718" s="637" t="s">
        <v>2190</v>
      </c>
      <c r="D718" s="626" t="s">
        <v>171</v>
      </c>
      <c r="E718" s="206" t="s">
        <v>160</v>
      </c>
      <c r="F718" s="206" t="s">
        <v>1283</v>
      </c>
      <c r="G718" s="205" t="s">
        <v>1247</v>
      </c>
      <c r="H718" s="218" t="s">
        <v>1228</v>
      </c>
      <c r="I718" s="145" t="s">
        <v>1178</v>
      </c>
      <c r="J718" s="130">
        <v>3</v>
      </c>
      <c r="K718" s="134" t="s">
        <v>189</v>
      </c>
      <c r="L718" s="125" t="s">
        <v>164</v>
      </c>
      <c r="M718" s="131">
        <v>1</v>
      </c>
      <c r="N718" s="132">
        <f t="shared" si="90"/>
        <v>3</v>
      </c>
      <c r="O718" s="551" t="s">
        <v>6563</v>
      </c>
      <c r="P718" s="70" t="s">
        <v>6351</v>
      </c>
      <c r="Q718" s="339">
        <v>2</v>
      </c>
      <c r="R718" s="149">
        <f t="shared" si="91"/>
        <v>6</v>
      </c>
      <c r="S718" s="167"/>
      <c r="T718" s="496"/>
      <c r="U718" s="455"/>
      <c r="V718" s="455"/>
      <c r="W718" s="139"/>
      <c r="X718" s="139"/>
      <c r="Y718" s="151"/>
      <c r="Z718" s="139"/>
      <c r="AA718" s="139"/>
      <c r="AB718" s="152"/>
      <c r="AC718" s="155"/>
      <c r="AD718" s="119"/>
      <c r="AE718" s="78"/>
      <c r="AF718" s="123">
        <f t="shared" si="89"/>
        <v>5922</v>
      </c>
    </row>
    <row r="719" spans="1:32" ht="230.25" hidden="1" outlineLevel="3" thickBot="1" x14ac:dyDescent="0.25">
      <c r="A719" s="144" t="s">
        <v>550</v>
      </c>
      <c r="B719" s="736"/>
      <c r="C719" s="637"/>
      <c r="D719" s="626"/>
      <c r="E719" s="206" t="s">
        <v>163</v>
      </c>
      <c r="F719" s="206" t="s">
        <v>1282</v>
      </c>
      <c r="G719" s="205" t="s">
        <v>1247</v>
      </c>
      <c r="H719" s="218" t="s">
        <v>1228</v>
      </c>
      <c r="I719" s="145" t="s">
        <v>1178</v>
      </c>
      <c r="J719" s="130">
        <v>3</v>
      </c>
      <c r="K719" s="134" t="s">
        <v>189</v>
      </c>
      <c r="L719" s="125" t="s">
        <v>164</v>
      </c>
      <c r="M719" s="194">
        <v>1</v>
      </c>
      <c r="N719" s="132">
        <f t="shared" si="90"/>
        <v>3</v>
      </c>
      <c r="O719" s="551" t="s">
        <v>6563</v>
      </c>
      <c r="P719" s="70" t="s">
        <v>6351</v>
      </c>
      <c r="Q719" s="339">
        <v>2</v>
      </c>
      <c r="R719" s="149">
        <f t="shared" si="91"/>
        <v>6</v>
      </c>
      <c r="S719" s="193"/>
      <c r="T719" s="193"/>
      <c r="U719" s="193"/>
      <c r="V719" s="193"/>
      <c r="W719" s="139"/>
      <c r="X719" s="139"/>
      <c r="Y719" s="151"/>
      <c r="Z719" s="139"/>
      <c r="AA719" s="139"/>
      <c r="AB719" s="152"/>
      <c r="AC719" s="155"/>
      <c r="AD719" s="119"/>
      <c r="AE719" s="78"/>
      <c r="AF719" s="123">
        <f t="shared" si="89"/>
        <v>-1787</v>
      </c>
    </row>
    <row r="720" spans="1:32" ht="230.25" hidden="1" outlineLevel="3" thickBot="1" x14ac:dyDescent="0.25">
      <c r="A720" s="144" t="s">
        <v>551</v>
      </c>
      <c r="B720" s="735" t="s">
        <v>1311</v>
      </c>
      <c r="C720" s="637" t="s">
        <v>2376</v>
      </c>
      <c r="D720" s="626" t="s">
        <v>167</v>
      </c>
      <c r="E720" s="206" t="s">
        <v>1291</v>
      </c>
      <c r="F720" s="206" t="s">
        <v>678</v>
      </c>
      <c r="G720" s="205" t="s">
        <v>729</v>
      </c>
      <c r="H720" s="526" t="s">
        <v>1227</v>
      </c>
      <c r="I720" s="145" t="s">
        <v>768</v>
      </c>
      <c r="J720" s="130">
        <v>1</v>
      </c>
      <c r="K720" s="134" t="s">
        <v>189</v>
      </c>
      <c r="L720" s="125" t="s">
        <v>164</v>
      </c>
      <c r="M720" s="148">
        <v>1</v>
      </c>
      <c r="N720" s="132">
        <f t="shared" si="90"/>
        <v>1</v>
      </c>
      <c r="O720" s="551" t="s">
        <v>6563</v>
      </c>
      <c r="P720" s="70" t="s">
        <v>103</v>
      </c>
      <c r="Q720" s="339">
        <v>5</v>
      </c>
      <c r="R720" s="149">
        <f t="shared" si="91"/>
        <v>5</v>
      </c>
      <c r="S720" s="193"/>
      <c r="T720" s="193"/>
      <c r="U720" s="193"/>
      <c r="V720" s="193"/>
      <c r="W720" s="139"/>
      <c r="X720" s="139"/>
      <c r="Y720" s="151"/>
      <c r="Z720" s="139"/>
      <c r="AA720" s="139"/>
      <c r="AB720" s="152"/>
      <c r="AC720" s="155"/>
      <c r="AD720" s="119"/>
      <c r="AE720" s="78"/>
      <c r="AF720" s="123">
        <f t="shared" si="89"/>
        <v>-1788</v>
      </c>
    </row>
    <row r="721" spans="1:32" ht="230.25" hidden="1" outlineLevel="3" thickBot="1" x14ac:dyDescent="0.25">
      <c r="A721" s="144" t="s">
        <v>552</v>
      </c>
      <c r="B721" s="736"/>
      <c r="C721" s="637"/>
      <c r="D721" s="626"/>
      <c r="E721" s="206" t="s">
        <v>1390</v>
      </c>
      <c r="F721" s="206" t="s">
        <v>1047</v>
      </c>
      <c r="G721" s="205" t="s">
        <v>1247</v>
      </c>
      <c r="H721" s="217" t="s">
        <v>1228</v>
      </c>
      <c r="I721" s="145" t="s">
        <v>1178</v>
      </c>
      <c r="J721" s="130">
        <v>3</v>
      </c>
      <c r="K721" s="134" t="s">
        <v>189</v>
      </c>
      <c r="L721" s="125" t="s">
        <v>164</v>
      </c>
      <c r="M721" s="131">
        <v>1</v>
      </c>
      <c r="N721" s="132">
        <f t="shared" si="90"/>
        <v>3</v>
      </c>
      <c r="O721" s="551" t="s">
        <v>6563</v>
      </c>
      <c r="P721" s="70" t="s">
        <v>103</v>
      </c>
      <c r="Q721" s="339">
        <v>5</v>
      </c>
      <c r="R721" s="149">
        <f t="shared" si="91"/>
        <v>15</v>
      </c>
      <c r="S721" s="192"/>
      <c r="T721" s="192"/>
      <c r="U721" s="192"/>
      <c r="V721" s="192"/>
      <c r="W721" s="139"/>
      <c r="X721" s="139"/>
      <c r="Y721" s="151"/>
      <c r="Z721" s="139"/>
      <c r="AA721" s="139"/>
      <c r="AB721" s="152"/>
      <c r="AC721" s="155"/>
      <c r="AD721" s="119"/>
      <c r="AE721" s="78"/>
      <c r="AF721" s="123">
        <f t="shared" si="89"/>
        <v>-1789</v>
      </c>
    </row>
    <row r="722" spans="1:32" ht="230.25" hidden="1" outlineLevel="3" thickBot="1" x14ac:dyDescent="0.25">
      <c r="A722" s="251" t="s">
        <v>553</v>
      </c>
      <c r="B722" s="735" t="s">
        <v>1048</v>
      </c>
      <c r="C722" s="697" t="s">
        <v>1994</v>
      </c>
      <c r="D722" s="682" t="s">
        <v>682</v>
      </c>
      <c r="E722" s="206" t="s">
        <v>160</v>
      </c>
      <c r="F722" s="206" t="s">
        <v>1285</v>
      </c>
      <c r="G722" s="205" t="s">
        <v>1247</v>
      </c>
      <c r="H722" s="217" t="s">
        <v>1228</v>
      </c>
      <c r="I722" s="145" t="s">
        <v>1178</v>
      </c>
      <c r="J722" s="130">
        <v>3</v>
      </c>
      <c r="K722" s="134" t="s">
        <v>189</v>
      </c>
      <c r="L722" s="125" t="s">
        <v>164</v>
      </c>
      <c r="M722" s="131">
        <v>1</v>
      </c>
      <c r="N722" s="132">
        <f t="shared" si="90"/>
        <v>3</v>
      </c>
      <c r="O722" s="551" t="s">
        <v>6563</v>
      </c>
      <c r="P722" s="70" t="s">
        <v>6351</v>
      </c>
      <c r="Q722" s="339">
        <v>2</v>
      </c>
      <c r="R722" s="149">
        <f t="shared" si="91"/>
        <v>6</v>
      </c>
      <c r="S722" s="193"/>
      <c r="T722" s="193"/>
      <c r="U722" s="193"/>
      <c r="V722" s="193"/>
      <c r="W722" s="139"/>
      <c r="X722" s="139"/>
      <c r="Y722" s="151"/>
      <c r="Z722" s="139"/>
      <c r="AA722" s="139"/>
      <c r="AB722" s="152"/>
      <c r="AC722" s="155"/>
      <c r="AD722" s="119"/>
      <c r="AE722" s="78"/>
      <c r="AF722" s="123">
        <f t="shared" si="89"/>
        <v>-1792</v>
      </c>
    </row>
    <row r="723" spans="1:32" ht="230.25" hidden="1" outlineLevel="3" thickBot="1" x14ac:dyDescent="0.25">
      <c r="A723" s="144" t="s">
        <v>554</v>
      </c>
      <c r="B723" s="746"/>
      <c r="C723" s="697"/>
      <c r="D723" s="682"/>
      <c r="E723" s="206" t="s">
        <v>163</v>
      </c>
      <c r="F723" s="206" t="s">
        <v>1286</v>
      </c>
      <c r="G723" s="205" t="s">
        <v>1247</v>
      </c>
      <c r="H723" s="217" t="s">
        <v>1228</v>
      </c>
      <c r="I723" s="145" t="s">
        <v>1178</v>
      </c>
      <c r="J723" s="130">
        <v>3</v>
      </c>
      <c r="K723" s="134" t="s">
        <v>189</v>
      </c>
      <c r="L723" s="125" t="s">
        <v>164</v>
      </c>
      <c r="M723" s="131">
        <v>1</v>
      </c>
      <c r="N723" s="132">
        <f t="shared" si="90"/>
        <v>3</v>
      </c>
      <c r="O723" s="551" t="s">
        <v>6563</v>
      </c>
      <c r="P723" s="70" t="s">
        <v>6351</v>
      </c>
      <c r="Q723" s="339">
        <v>2</v>
      </c>
      <c r="R723" s="149">
        <f t="shared" si="91"/>
        <v>6</v>
      </c>
      <c r="S723" s="193"/>
      <c r="T723" s="193"/>
      <c r="U723" s="193"/>
      <c r="V723" s="193"/>
      <c r="W723" s="139"/>
      <c r="X723" s="139"/>
      <c r="Y723" s="151"/>
      <c r="Z723" s="139"/>
      <c r="AA723" s="139"/>
      <c r="AB723" s="152"/>
      <c r="AC723" s="155"/>
      <c r="AD723" s="119"/>
      <c r="AE723" s="78"/>
      <c r="AF723" s="123">
        <f t="shared" si="89"/>
        <v>-1793</v>
      </c>
    </row>
    <row r="724" spans="1:32" ht="230.25" hidden="1" outlineLevel="3" thickBot="1" x14ac:dyDescent="0.25">
      <c r="A724" s="144" t="s">
        <v>555</v>
      </c>
      <c r="B724" s="746"/>
      <c r="C724" s="697"/>
      <c r="D724" s="682"/>
      <c r="E724" s="206" t="s">
        <v>168</v>
      </c>
      <c r="F724" s="206" t="s">
        <v>1285</v>
      </c>
      <c r="G724" s="205" t="s">
        <v>1247</v>
      </c>
      <c r="H724" s="217" t="s">
        <v>1228</v>
      </c>
      <c r="I724" s="145" t="s">
        <v>1178</v>
      </c>
      <c r="J724" s="130">
        <v>3</v>
      </c>
      <c r="K724" s="134" t="s">
        <v>189</v>
      </c>
      <c r="L724" s="125" t="s">
        <v>164</v>
      </c>
      <c r="M724" s="131">
        <v>1</v>
      </c>
      <c r="N724" s="132">
        <f t="shared" si="90"/>
        <v>3</v>
      </c>
      <c r="O724" s="551" t="s">
        <v>6563</v>
      </c>
      <c r="P724" s="70" t="s">
        <v>6351</v>
      </c>
      <c r="Q724" s="339">
        <v>2</v>
      </c>
      <c r="R724" s="149">
        <f t="shared" si="91"/>
        <v>6</v>
      </c>
      <c r="S724" s="193"/>
      <c r="T724" s="193"/>
      <c r="U724" s="193"/>
      <c r="V724" s="193"/>
      <c r="W724" s="139"/>
      <c r="X724" s="139"/>
      <c r="Y724" s="151"/>
      <c r="Z724" s="139"/>
      <c r="AA724" s="139"/>
      <c r="AB724" s="152"/>
      <c r="AC724" s="155"/>
      <c r="AD724" s="119"/>
      <c r="AE724" s="78"/>
      <c r="AF724" s="123">
        <f t="shared" si="89"/>
        <v>-1794</v>
      </c>
    </row>
    <row r="725" spans="1:32" ht="230.25" hidden="1" outlineLevel="3" thickBot="1" x14ac:dyDescent="0.25">
      <c r="A725" s="144" t="s">
        <v>556</v>
      </c>
      <c r="B725" s="736"/>
      <c r="C725" s="697"/>
      <c r="D725" s="682"/>
      <c r="E725" s="206" t="s">
        <v>169</v>
      </c>
      <c r="F725" s="206" t="s">
        <v>1287</v>
      </c>
      <c r="G725" s="205" t="s">
        <v>1247</v>
      </c>
      <c r="H725" s="217" t="s">
        <v>1228</v>
      </c>
      <c r="I725" s="145" t="s">
        <v>1178</v>
      </c>
      <c r="J725" s="130">
        <v>3</v>
      </c>
      <c r="K725" s="134" t="s">
        <v>189</v>
      </c>
      <c r="L725" s="125" t="s">
        <v>164</v>
      </c>
      <c r="M725" s="131">
        <v>1</v>
      </c>
      <c r="N725" s="132">
        <f t="shared" si="90"/>
        <v>3</v>
      </c>
      <c r="O725" s="551" t="s">
        <v>6563</v>
      </c>
      <c r="P725" s="70" t="s">
        <v>6351</v>
      </c>
      <c r="Q725" s="339">
        <v>2</v>
      </c>
      <c r="R725" s="149">
        <f t="shared" si="91"/>
        <v>6</v>
      </c>
      <c r="S725" s="193"/>
      <c r="T725" s="193"/>
      <c r="U725" s="193"/>
      <c r="V725" s="193"/>
      <c r="W725" s="139"/>
      <c r="X725" s="139"/>
      <c r="Y725" s="151"/>
      <c r="Z725" s="139"/>
      <c r="AA725" s="139"/>
      <c r="AB725" s="152"/>
      <c r="AC725" s="155"/>
      <c r="AD725" s="119"/>
      <c r="AE725" s="78"/>
      <c r="AF725" s="123">
        <f t="shared" si="89"/>
        <v>-1795</v>
      </c>
    </row>
    <row r="726" spans="1:32" ht="230.25" hidden="1" outlineLevel="3" thickBot="1" x14ac:dyDescent="0.25">
      <c r="A726" s="144" t="s">
        <v>557</v>
      </c>
      <c r="B726" s="735" t="s">
        <v>1075</v>
      </c>
      <c r="C726" s="692" t="s">
        <v>2923</v>
      </c>
      <c r="D726" s="683" t="s">
        <v>679</v>
      </c>
      <c r="E726" s="206" t="s">
        <v>160</v>
      </c>
      <c r="F726" s="206" t="s">
        <v>1053</v>
      </c>
      <c r="G726" s="205" t="s">
        <v>729</v>
      </c>
      <c r="H726" s="526" t="s">
        <v>1227</v>
      </c>
      <c r="I726" s="145" t="s">
        <v>768</v>
      </c>
      <c r="J726" s="130">
        <v>1</v>
      </c>
      <c r="K726" s="203" t="s">
        <v>192</v>
      </c>
      <c r="L726" s="145" t="s">
        <v>203</v>
      </c>
      <c r="M726" s="148">
        <v>1</v>
      </c>
      <c r="N726" s="132">
        <f t="shared" si="90"/>
        <v>1</v>
      </c>
      <c r="O726" s="551" t="s">
        <v>6563</v>
      </c>
      <c r="P726" s="70" t="s">
        <v>103</v>
      </c>
      <c r="Q726" s="339">
        <v>5</v>
      </c>
      <c r="R726" s="149">
        <f t="shared" si="91"/>
        <v>5</v>
      </c>
      <c r="S726" s="193"/>
      <c r="T726" s="193"/>
      <c r="U726" s="193"/>
      <c r="V726" s="193"/>
      <c r="W726" s="139"/>
      <c r="X726" s="139"/>
      <c r="Y726" s="151"/>
      <c r="Z726" s="139"/>
      <c r="AA726" s="139"/>
      <c r="AB726" s="152"/>
      <c r="AC726" s="155"/>
      <c r="AD726" s="119"/>
      <c r="AE726" s="78"/>
      <c r="AF726" s="123">
        <f t="shared" si="89"/>
        <v>-1798</v>
      </c>
    </row>
    <row r="727" spans="1:32" ht="230.25" hidden="1" outlineLevel="3" thickBot="1" x14ac:dyDescent="0.25">
      <c r="A727" s="144" t="s">
        <v>558</v>
      </c>
      <c r="B727" s="666"/>
      <c r="C727" s="598"/>
      <c r="D727" s="648"/>
      <c r="E727" s="206" t="s">
        <v>163</v>
      </c>
      <c r="F727" s="206" t="s">
        <v>1055</v>
      </c>
      <c r="G727" s="205" t="s">
        <v>729</v>
      </c>
      <c r="H727" s="526" t="s">
        <v>1227</v>
      </c>
      <c r="I727" s="145" t="s">
        <v>768</v>
      </c>
      <c r="J727" s="130">
        <v>1</v>
      </c>
      <c r="K727" s="203" t="s">
        <v>192</v>
      </c>
      <c r="L727" s="145" t="s">
        <v>203</v>
      </c>
      <c r="M727" s="131">
        <v>1</v>
      </c>
      <c r="N727" s="132">
        <f t="shared" si="90"/>
        <v>1</v>
      </c>
      <c r="O727" s="551" t="s">
        <v>6563</v>
      </c>
      <c r="P727" s="70" t="s">
        <v>103</v>
      </c>
      <c r="Q727" s="339">
        <v>5</v>
      </c>
      <c r="R727" s="149">
        <f t="shared" si="91"/>
        <v>5</v>
      </c>
      <c r="S727" s="193"/>
      <c r="T727" s="193"/>
      <c r="U727" s="193"/>
      <c r="V727" s="193"/>
      <c r="W727" s="139"/>
      <c r="X727" s="139"/>
      <c r="Y727" s="151"/>
      <c r="Z727" s="139"/>
      <c r="AA727" s="139"/>
      <c r="AB727" s="152"/>
      <c r="AC727" s="155"/>
      <c r="AD727" s="119"/>
      <c r="AE727" s="78"/>
      <c r="AF727" s="123">
        <f t="shared" si="89"/>
        <v>-1799</v>
      </c>
    </row>
    <row r="728" spans="1:32" ht="230.25" hidden="1" outlineLevel="3" thickBot="1" x14ac:dyDescent="0.25">
      <c r="A728" s="144" t="s">
        <v>559</v>
      </c>
      <c r="B728" s="666"/>
      <c r="C728" s="598"/>
      <c r="D728" s="648"/>
      <c r="E728" s="206" t="s">
        <v>640</v>
      </c>
      <c r="F728" s="206" t="s">
        <v>1053</v>
      </c>
      <c r="G728" s="205" t="s">
        <v>729</v>
      </c>
      <c r="H728" s="526" t="s">
        <v>1227</v>
      </c>
      <c r="I728" s="145" t="s">
        <v>768</v>
      </c>
      <c r="J728" s="130">
        <v>1</v>
      </c>
      <c r="K728" s="203" t="s">
        <v>192</v>
      </c>
      <c r="L728" s="145" t="s">
        <v>203</v>
      </c>
      <c r="M728" s="131">
        <v>1</v>
      </c>
      <c r="N728" s="132">
        <f t="shared" si="90"/>
        <v>1</v>
      </c>
      <c r="O728" s="551" t="s">
        <v>6563</v>
      </c>
      <c r="P728" s="70" t="s">
        <v>103</v>
      </c>
      <c r="Q728" s="339">
        <v>5</v>
      </c>
      <c r="R728" s="149">
        <f t="shared" si="91"/>
        <v>5</v>
      </c>
      <c r="S728" s="193"/>
      <c r="T728" s="193"/>
      <c r="U728" s="193"/>
      <c r="V728" s="193"/>
      <c r="W728" s="139"/>
      <c r="X728" s="139"/>
      <c r="Y728" s="151"/>
      <c r="Z728" s="139"/>
      <c r="AA728" s="139"/>
      <c r="AB728" s="152"/>
      <c r="AC728" s="155"/>
      <c r="AD728" s="119"/>
      <c r="AE728" s="78"/>
      <c r="AF728" s="123">
        <f t="shared" si="89"/>
        <v>-1800</v>
      </c>
    </row>
    <row r="729" spans="1:32" ht="230.25" hidden="1" outlineLevel="3" thickBot="1" x14ac:dyDescent="0.25">
      <c r="A729" s="144" t="s">
        <v>560</v>
      </c>
      <c r="B729" s="665"/>
      <c r="C729" s="599"/>
      <c r="D729" s="649"/>
      <c r="E729" s="206" t="s">
        <v>641</v>
      </c>
      <c r="F729" s="206" t="s">
        <v>1054</v>
      </c>
      <c r="G729" s="205" t="s">
        <v>729</v>
      </c>
      <c r="H729" s="526" t="s">
        <v>1227</v>
      </c>
      <c r="I729" s="145" t="s">
        <v>768</v>
      </c>
      <c r="J729" s="130">
        <v>1</v>
      </c>
      <c r="K729" s="203" t="s">
        <v>192</v>
      </c>
      <c r="L729" s="145" t="s">
        <v>203</v>
      </c>
      <c r="M729" s="131">
        <v>1</v>
      </c>
      <c r="N729" s="132">
        <f t="shared" si="90"/>
        <v>1</v>
      </c>
      <c r="O729" s="551" t="s">
        <v>6563</v>
      </c>
      <c r="P729" s="70" t="s">
        <v>103</v>
      </c>
      <c r="Q729" s="339">
        <v>5</v>
      </c>
      <c r="R729" s="149">
        <f t="shared" si="91"/>
        <v>5</v>
      </c>
      <c r="S729" s="193"/>
      <c r="T729" s="193"/>
      <c r="U729" s="193"/>
      <c r="V729" s="193"/>
      <c r="W729" s="139"/>
      <c r="X729" s="139"/>
      <c r="Y729" s="151"/>
      <c r="Z729" s="139"/>
      <c r="AA729" s="139"/>
      <c r="AB729" s="152"/>
      <c r="AC729" s="155"/>
      <c r="AD729" s="119"/>
      <c r="AE729" s="78"/>
      <c r="AF729" s="123">
        <f t="shared" si="89"/>
        <v>-1801</v>
      </c>
    </row>
    <row r="730" spans="1:32" ht="230.25" hidden="1" outlineLevel="3" thickBot="1" x14ac:dyDescent="0.25">
      <c r="A730" s="251" t="s">
        <v>4853</v>
      </c>
      <c r="B730" s="178" t="s">
        <v>2924</v>
      </c>
      <c r="C730" s="274" t="s">
        <v>2925</v>
      </c>
      <c r="D730" s="224" t="s">
        <v>2926</v>
      </c>
      <c r="E730" s="224" t="s">
        <v>2442</v>
      </c>
      <c r="F730" s="206" t="s">
        <v>2927</v>
      </c>
      <c r="G730" s="205" t="s">
        <v>1247</v>
      </c>
      <c r="H730" s="525" t="s">
        <v>1803</v>
      </c>
      <c r="I730" s="145" t="s">
        <v>1178</v>
      </c>
      <c r="J730" s="130">
        <v>3</v>
      </c>
      <c r="K730" s="203" t="s">
        <v>192</v>
      </c>
      <c r="L730" s="145" t="s">
        <v>203</v>
      </c>
      <c r="M730" s="131">
        <v>1</v>
      </c>
      <c r="N730" s="132">
        <f t="shared" si="90"/>
        <v>3</v>
      </c>
      <c r="O730" s="551" t="s">
        <v>6563</v>
      </c>
      <c r="P730" s="158" t="s">
        <v>6348</v>
      </c>
      <c r="Q730" s="339">
        <v>3</v>
      </c>
      <c r="R730" s="149">
        <f t="shared" si="91"/>
        <v>9</v>
      </c>
      <c r="S730" s="159"/>
      <c r="T730" s="494"/>
      <c r="U730" s="451"/>
      <c r="V730" s="451"/>
      <c r="W730" s="209"/>
      <c r="X730" s="209"/>
      <c r="Y730" s="211"/>
      <c r="Z730" s="209"/>
      <c r="AA730" s="209"/>
      <c r="AB730" s="160"/>
      <c r="AC730" s="155"/>
      <c r="AD730" s="119"/>
      <c r="AE730" s="78"/>
      <c r="AF730" s="123">
        <f t="shared" si="89"/>
        <v>12806</v>
      </c>
    </row>
    <row r="731" spans="1:32" ht="230.25" hidden="1" outlineLevel="3" thickBot="1" x14ac:dyDescent="0.25">
      <c r="A731" s="251" t="s">
        <v>4854</v>
      </c>
      <c r="B731" s="399" t="s">
        <v>5867</v>
      </c>
      <c r="C731" s="280" t="s">
        <v>2928</v>
      </c>
      <c r="D731" s="225" t="s">
        <v>2433</v>
      </c>
      <c r="E731" s="206" t="s">
        <v>2417</v>
      </c>
      <c r="F731" s="206" t="s">
        <v>5868</v>
      </c>
      <c r="G731" s="205" t="s">
        <v>1247</v>
      </c>
      <c r="H731" s="525" t="s">
        <v>1803</v>
      </c>
      <c r="I731" s="145" t="s">
        <v>1178</v>
      </c>
      <c r="J731" s="130">
        <v>3</v>
      </c>
      <c r="K731" s="203" t="s">
        <v>192</v>
      </c>
      <c r="L731" s="145" t="s">
        <v>203</v>
      </c>
      <c r="M731" s="131">
        <v>1</v>
      </c>
      <c r="N731" s="132">
        <f t="shared" si="90"/>
        <v>3</v>
      </c>
      <c r="O731" s="551" t="s">
        <v>6563</v>
      </c>
      <c r="P731" s="158" t="s">
        <v>6348</v>
      </c>
      <c r="Q731" s="339">
        <v>3</v>
      </c>
      <c r="R731" s="149">
        <f t="shared" si="91"/>
        <v>9</v>
      </c>
      <c r="S731" s="159"/>
      <c r="T731" s="494"/>
      <c r="U731" s="451"/>
      <c r="V731" s="451"/>
      <c r="W731" s="209"/>
      <c r="X731" s="209"/>
      <c r="Y731" s="211"/>
      <c r="Z731" s="209"/>
      <c r="AA731" s="209"/>
      <c r="AB731" s="160"/>
      <c r="AC731" s="155"/>
      <c r="AD731" s="119"/>
      <c r="AE731" s="78"/>
      <c r="AF731" s="123">
        <f t="shared" si="89"/>
        <v>12807</v>
      </c>
    </row>
    <row r="732" spans="1:32" ht="230.25" hidden="1" outlineLevel="3" thickBot="1" x14ac:dyDescent="0.25">
      <c r="A732" s="251" t="s">
        <v>982</v>
      </c>
      <c r="B732" s="167" t="s">
        <v>1299</v>
      </c>
      <c r="C732" s="326" t="s">
        <v>1995</v>
      </c>
      <c r="D732" s="212" t="s">
        <v>645</v>
      </c>
      <c r="E732" s="206" t="s">
        <v>469</v>
      </c>
      <c r="F732" s="206" t="s">
        <v>1947</v>
      </c>
      <c r="G732" s="205" t="s">
        <v>1247</v>
      </c>
      <c r="H732" s="217" t="s">
        <v>1228</v>
      </c>
      <c r="I732" s="145" t="s">
        <v>1178</v>
      </c>
      <c r="J732" s="130">
        <v>3</v>
      </c>
      <c r="K732" s="203" t="s">
        <v>192</v>
      </c>
      <c r="L732" s="145" t="s">
        <v>203</v>
      </c>
      <c r="M732" s="131">
        <v>1</v>
      </c>
      <c r="N732" s="132">
        <f t="shared" ref="N732:N770" si="92">J732*M732</f>
        <v>3</v>
      </c>
      <c r="O732" s="551" t="s">
        <v>6563</v>
      </c>
      <c r="P732" s="70" t="s">
        <v>6351</v>
      </c>
      <c r="Q732" s="339">
        <v>2</v>
      </c>
      <c r="R732" s="149">
        <f t="shared" si="88"/>
        <v>6</v>
      </c>
      <c r="S732" s="167"/>
      <c r="T732" s="496"/>
      <c r="U732" s="455"/>
      <c r="V732" s="455"/>
      <c r="W732" s="139"/>
      <c r="X732" s="139"/>
      <c r="Y732" s="151"/>
      <c r="Z732" s="139"/>
      <c r="AA732" s="139"/>
      <c r="AB732" s="152"/>
      <c r="AC732" s="155"/>
      <c r="AD732" s="119"/>
      <c r="AE732" s="78"/>
      <c r="AF732" s="123">
        <f t="shared" si="89"/>
        <v>5865</v>
      </c>
    </row>
    <row r="733" spans="1:32" ht="230.25" hidden="1" outlineLevel="3" thickBot="1" x14ac:dyDescent="0.25">
      <c r="A733" s="251" t="s">
        <v>983</v>
      </c>
      <c r="B733" s="658" t="s">
        <v>1300</v>
      </c>
      <c r="C733" s="637" t="s">
        <v>2176</v>
      </c>
      <c r="D733" s="626" t="s">
        <v>646</v>
      </c>
      <c r="E733" s="206" t="s">
        <v>172</v>
      </c>
      <c r="F733" s="206" t="s">
        <v>1274</v>
      </c>
      <c r="G733" s="205" t="s">
        <v>1247</v>
      </c>
      <c r="H733" s="217" t="s">
        <v>1228</v>
      </c>
      <c r="I733" s="145" t="s">
        <v>1178</v>
      </c>
      <c r="J733" s="130">
        <v>3</v>
      </c>
      <c r="K733" s="203" t="s">
        <v>192</v>
      </c>
      <c r="L733" s="145" t="s">
        <v>203</v>
      </c>
      <c r="M733" s="131">
        <v>1</v>
      </c>
      <c r="N733" s="132">
        <f t="shared" si="92"/>
        <v>3</v>
      </c>
      <c r="O733" s="551" t="s">
        <v>6563</v>
      </c>
      <c r="P733" s="70" t="s">
        <v>6351</v>
      </c>
      <c r="Q733" s="339">
        <v>2</v>
      </c>
      <c r="R733" s="149">
        <f t="shared" si="88"/>
        <v>6</v>
      </c>
      <c r="S733" s="167"/>
      <c r="T733" s="496"/>
      <c r="U733" s="455"/>
      <c r="V733" s="455"/>
      <c r="W733" s="139"/>
      <c r="X733" s="139"/>
      <c r="Y733" s="151"/>
      <c r="Z733" s="139"/>
      <c r="AA733" s="139"/>
      <c r="AB733" s="152"/>
      <c r="AC733" s="155"/>
      <c r="AD733" s="119"/>
      <c r="AE733" s="78"/>
      <c r="AF733" s="123">
        <f t="shared" si="89"/>
        <v>5866</v>
      </c>
    </row>
    <row r="734" spans="1:32" ht="230.25" hidden="1" outlineLevel="3" thickBot="1" x14ac:dyDescent="0.25">
      <c r="A734" s="251" t="s">
        <v>984</v>
      </c>
      <c r="B734" s="660"/>
      <c r="C734" s="637"/>
      <c r="D734" s="626"/>
      <c r="E734" s="206" t="s">
        <v>247</v>
      </c>
      <c r="F734" s="209" t="s">
        <v>1296</v>
      </c>
      <c r="G734" s="205" t="s">
        <v>729</v>
      </c>
      <c r="H734" s="526" t="s">
        <v>1227</v>
      </c>
      <c r="I734" s="145" t="s">
        <v>768</v>
      </c>
      <c r="J734" s="130">
        <v>1</v>
      </c>
      <c r="K734" s="203" t="s">
        <v>192</v>
      </c>
      <c r="L734" s="145" t="s">
        <v>203</v>
      </c>
      <c r="M734" s="194">
        <v>1</v>
      </c>
      <c r="N734" s="132">
        <f t="shared" si="92"/>
        <v>1</v>
      </c>
      <c r="O734" s="551" t="s">
        <v>6563</v>
      </c>
      <c r="P734" s="70" t="s">
        <v>6351</v>
      </c>
      <c r="Q734" s="339">
        <v>2</v>
      </c>
      <c r="R734" s="149">
        <f t="shared" si="88"/>
        <v>2</v>
      </c>
      <c r="S734" s="167"/>
      <c r="T734" s="496"/>
      <c r="U734" s="455"/>
      <c r="V734" s="455"/>
      <c r="W734" s="139"/>
      <c r="X734" s="139"/>
      <c r="Y734" s="151"/>
      <c r="Z734" s="139"/>
      <c r="AA734" s="139"/>
      <c r="AB734" s="152"/>
      <c r="AC734" s="155"/>
      <c r="AD734" s="119"/>
      <c r="AE734" s="78"/>
      <c r="AF734" s="123">
        <f t="shared" si="89"/>
        <v>5867</v>
      </c>
    </row>
    <row r="735" spans="1:32" ht="230.25" hidden="1" outlineLevel="3" thickBot="1" x14ac:dyDescent="0.25">
      <c r="A735" s="251" t="s">
        <v>985</v>
      </c>
      <c r="B735" s="658" t="s">
        <v>1301</v>
      </c>
      <c r="C735" s="637" t="s">
        <v>2177</v>
      </c>
      <c r="D735" s="626" t="s">
        <v>443</v>
      </c>
      <c r="E735" s="206" t="s">
        <v>1291</v>
      </c>
      <c r="F735" s="206" t="s">
        <v>1292</v>
      </c>
      <c r="G735" s="206" t="s">
        <v>674</v>
      </c>
      <c r="H735" s="526" t="s">
        <v>1227</v>
      </c>
      <c r="I735" s="145" t="s">
        <v>768</v>
      </c>
      <c r="J735" s="130">
        <v>1</v>
      </c>
      <c r="K735" s="203" t="s">
        <v>192</v>
      </c>
      <c r="L735" s="145" t="s">
        <v>203</v>
      </c>
      <c r="M735" s="148">
        <v>1</v>
      </c>
      <c r="N735" s="132">
        <f t="shared" si="92"/>
        <v>1</v>
      </c>
      <c r="O735" s="551" t="s">
        <v>6563</v>
      </c>
      <c r="P735" s="70" t="s">
        <v>103</v>
      </c>
      <c r="Q735" s="338">
        <v>5</v>
      </c>
      <c r="R735" s="149">
        <f t="shared" si="88"/>
        <v>5</v>
      </c>
      <c r="S735" s="167"/>
      <c r="T735" s="496"/>
      <c r="U735" s="455"/>
      <c r="V735" s="455"/>
      <c r="W735" s="139"/>
      <c r="X735" s="139"/>
      <c r="Y735" s="151"/>
      <c r="Z735" s="139"/>
      <c r="AA735" s="139"/>
      <c r="AB735" s="152"/>
      <c r="AC735" s="155"/>
      <c r="AD735" s="119"/>
      <c r="AE735" s="78"/>
      <c r="AF735" s="123">
        <f t="shared" si="89"/>
        <v>5868</v>
      </c>
    </row>
    <row r="736" spans="1:32" ht="230.25" hidden="1" outlineLevel="3" thickBot="1" x14ac:dyDescent="0.25">
      <c r="A736" s="251" t="s">
        <v>986</v>
      </c>
      <c r="B736" s="660"/>
      <c r="C736" s="637"/>
      <c r="D736" s="626"/>
      <c r="E736" s="206" t="s">
        <v>169</v>
      </c>
      <c r="F736" s="206" t="s">
        <v>1274</v>
      </c>
      <c r="G736" s="205" t="s">
        <v>1247</v>
      </c>
      <c r="H736" s="217" t="s">
        <v>1228</v>
      </c>
      <c r="I736" s="145" t="s">
        <v>1178</v>
      </c>
      <c r="J736" s="130">
        <v>3</v>
      </c>
      <c r="K736" s="203" t="s">
        <v>192</v>
      </c>
      <c r="L736" s="145" t="s">
        <v>203</v>
      </c>
      <c r="M736" s="131">
        <v>1</v>
      </c>
      <c r="N736" s="132">
        <f t="shared" si="92"/>
        <v>3</v>
      </c>
      <c r="O736" s="551" t="s">
        <v>6563</v>
      </c>
      <c r="P736" s="70" t="s">
        <v>103</v>
      </c>
      <c r="Q736" s="338">
        <v>5</v>
      </c>
      <c r="R736" s="149">
        <f t="shared" si="88"/>
        <v>15</v>
      </c>
      <c r="S736" s="167"/>
      <c r="T736" s="496"/>
      <c r="U736" s="455"/>
      <c r="V736" s="455"/>
      <c r="W736" s="139"/>
      <c r="X736" s="139"/>
      <c r="Y736" s="151"/>
      <c r="Z736" s="139"/>
      <c r="AA736" s="139"/>
      <c r="AB736" s="152"/>
      <c r="AC736" s="155"/>
      <c r="AD736" s="119"/>
      <c r="AE736" s="78"/>
      <c r="AF736" s="123">
        <f t="shared" si="89"/>
        <v>5869</v>
      </c>
    </row>
    <row r="737" spans="1:32" ht="230.25" hidden="1" outlineLevel="3" thickBot="1" x14ac:dyDescent="0.25">
      <c r="A737" s="251" t="s">
        <v>987</v>
      </c>
      <c r="B737" s="658" t="s">
        <v>1302</v>
      </c>
      <c r="C737" s="637" t="s">
        <v>2178</v>
      </c>
      <c r="D737" s="626" t="s">
        <v>647</v>
      </c>
      <c r="E737" s="206" t="s">
        <v>160</v>
      </c>
      <c r="F737" s="206" t="s">
        <v>1275</v>
      </c>
      <c r="G737" s="205" t="s">
        <v>1247</v>
      </c>
      <c r="H737" s="217" t="s">
        <v>1228</v>
      </c>
      <c r="I737" s="145" t="s">
        <v>1178</v>
      </c>
      <c r="J737" s="130">
        <v>3</v>
      </c>
      <c r="K737" s="203" t="s">
        <v>192</v>
      </c>
      <c r="L737" s="145" t="s">
        <v>203</v>
      </c>
      <c r="M737" s="131">
        <v>1</v>
      </c>
      <c r="N737" s="132">
        <f t="shared" si="92"/>
        <v>3</v>
      </c>
      <c r="O737" s="551" t="s">
        <v>6563</v>
      </c>
      <c r="P737" s="70" t="s">
        <v>6351</v>
      </c>
      <c r="Q737" s="339">
        <v>2</v>
      </c>
      <c r="R737" s="149">
        <f t="shared" si="88"/>
        <v>6</v>
      </c>
      <c r="S737" s="167"/>
      <c r="T737" s="496"/>
      <c r="U737" s="455"/>
      <c r="V737" s="455"/>
      <c r="W737" s="139"/>
      <c r="X737" s="139"/>
      <c r="Y737" s="151"/>
      <c r="Z737" s="139"/>
      <c r="AA737" s="139"/>
      <c r="AB737" s="152"/>
      <c r="AC737" s="155"/>
      <c r="AD737" s="119"/>
      <c r="AE737" s="78"/>
      <c r="AF737" s="123">
        <f t="shared" si="89"/>
        <v>5870</v>
      </c>
    </row>
    <row r="738" spans="1:32" ht="230.25" hidden="1" outlineLevel="3" thickBot="1" x14ac:dyDescent="0.25">
      <c r="A738" s="251" t="s">
        <v>988</v>
      </c>
      <c r="B738" s="660"/>
      <c r="C738" s="637"/>
      <c r="D738" s="626"/>
      <c r="E738" s="206" t="s">
        <v>163</v>
      </c>
      <c r="F738" s="209" t="s">
        <v>1296</v>
      </c>
      <c r="G738" s="205" t="s">
        <v>729</v>
      </c>
      <c r="H738" s="526" t="s">
        <v>1227</v>
      </c>
      <c r="I738" s="145" t="s">
        <v>768</v>
      </c>
      <c r="J738" s="130">
        <v>1</v>
      </c>
      <c r="K738" s="203" t="s">
        <v>192</v>
      </c>
      <c r="L738" s="145" t="s">
        <v>203</v>
      </c>
      <c r="M738" s="131">
        <v>1</v>
      </c>
      <c r="N738" s="132">
        <f t="shared" si="92"/>
        <v>1</v>
      </c>
      <c r="O738" s="551" t="s">
        <v>6563</v>
      </c>
      <c r="P738" s="70" t="s">
        <v>103</v>
      </c>
      <c r="Q738" s="339">
        <v>5</v>
      </c>
      <c r="R738" s="149">
        <f t="shared" si="88"/>
        <v>5</v>
      </c>
      <c r="S738" s="167"/>
      <c r="T738" s="496"/>
      <c r="U738" s="455"/>
      <c r="V738" s="455"/>
      <c r="W738" s="139"/>
      <c r="X738" s="139"/>
      <c r="Y738" s="151"/>
      <c r="Z738" s="139"/>
      <c r="AA738" s="139"/>
      <c r="AB738" s="152"/>
      <c r="AC738" s="155"/>
      <c r="AD738" s="119"/>
      <c r="AE738" s="78"/>
      <c r="AF738" s="123">
        <f t="shared" si="89"/>
        <v>5871</v>
      </c>
    </row>
    <row r="739" spans="1:32" ht="230.25" hidden="1" outlineLevel="3" thickBot="1" x14ac:dyDescent="0.25">
      <c r="A739" s="251" t="s">
        <v>989</v>
      </c>
      <c r="B739" s="658" t="s">
        <v>1303</v>
      </c>
      <c r="C739" s="637" t="s">
        <v>2179</v>
      </c>
      <c r="D739" s="626" t="s">
        <v>647</v>
      </c>
      <c r="E739" s="206" t="s">
        <v>160</v>
      </c>
      <c r="F739" s="206" t="s">
        <v>1275</v>
      </c>
      <c r="G739" s="205" t="s">
        <v>1247</v>
      </c>
      <c r="H739" s="217" t="s">
        <v>1228</v>
      </c>
      <c r="I739" s="145" t="s">
        <v>1178</v>
      </c>
      <c r="J739" s="130">
        <v>3</v>
      </c>
      <c r="K739" s="203" t="s">
        <v>192</v>
      </c>
      <c r="L739" s="145" t="s">
        <v>203</v>
      </c>
      <c r="M739" s="131">
        <v>1</v>
      </c>
      <c r="N739" s="132">
        <f t="shared" si="92"/>
        <v>3</v>
      </c>
      <c r="O739" s="551" t="s">
        <v>6563</v>
      </c>
      <c r="P739" s="70" t="s">
        <v>6351</v>
      </c>
      <c r="Q739" s="339">
        <v>2</v>
      </c>
      <c r="R739" s="149">
        <f t="shared" si="88"/>
        <v>6</v>
      </c>
      <c r="S739" s="167"/>
      <c r="T739" s="496"/>
      <c r="U739" s="455"/>
      <c r="V739" s="455"/>
      <c r="W739" s="139"/>
      <c r="X739" s="139"/>
      <c r="Y739" s="151"/>
      <c r="Z739" s="139"/>
      <c r="AA739" s="139"/>
      <c r="AB739" s="152"/>
      <c r="AC739" s="155"/>
      <c r="AD739" s="119"/>
      <c r="AE739" s="78"/>
      <c r="AF739" s="123">
        <f t="shared" si="89"/>
        <v>5872</v>
      </c>
    </row>
    <row r="740" spans="1:32" ht="230.25" hidden="1" outlineLevel="3" thickBot="1" x14ac:dyDescent="0.25">
      <c r="A740" s="251" t="s">
        <v>990</v>
      </c>
      <c r="B740" s="660"/>
      <c r="C740" s="637"/>
      <c r="D740" s="626"/>
      <c r="E740" s="206" t="s">
        <v>163</v>
      </c>
      <c r="F740" s="209" t="s">
        <v>1296</v>
      </c>
      <c r="G740" s="205" t="s">
        <v>729</v>
      </c>
      <c r="H740" s="526" t="s">
        <v>1227</v>
      </c>
      <c r="I740" s="145" t="s">
        <v>768</v>
      </c>
      <c r="J740" s="130">
        <v>2</v>
      </c>
      <c r="K740" s="203" t="s">
        <v>192</v>
      </c>
      <c r="L740" s="145" t="s">
        <v>203</v>
      </c>
      <c r="M740" s="131">
        <v>1</v>
      </c>
      <c r="N740" s="132">
        <f t="shared" si="92"/>
        <v>2</v>
      </c>
      <c r="O740" s="551" t="s">
        <v>6563</v>
      </c>
      <c r="P740" s="70" t="s">
        <v>103</v>
      </c>
      <c r="Q740" s="339">
        <v>2</v>
      </c>
      <c r="R740" s="149">
        <f t="shared" si="88"/>
        <v>4</v>
      </c>
      <c r="S740" s="167"/>
      <c r="T740" s="496"/>
      <c r="U740" s="455"/>
      <c r="V740" s="455"/>
      <c r="W740" s="139"/>
      <c r="X740" s="139"/>
      <c r="Y740" s="151"/>
      <c r="Z740" s="139"/>
      <c r="AA740" s="139"/>
      <c r="AB740" s="152"/>
      <c r="AC740" s="155"/>
      <c r="AD740" s="119"/>
      <c r="AE740" s="78"/>
      <c r="AF740" s="123">
        <f t="shared" si="89"/>
        <v>5873</v>
      </c>
    </row>
    <row r="741" spans="1:32" ht="230.25" hidden="1" outlineLevel="3" thickBot="1" x14ac:dyDescent="0.25">
      <c r="A741" s="251" t="s">
        <v>991</v>
      </c>
      <c r="B741" s="596" t="s">
        <v>1304</v>
      </c>
      <c r="C741" s="637" t="s">
        <v>2180</v>
      </c>
      <c r="D741" s="626" t="s">
        <v>648</v>
      </c>
      <c r="E741" s="206" t="s">
        <v>160</v>
      </c>
      <c r="F741" s="209" t="s">
        <v>1296</v>
      </c>
      <c r="G741" s="205" t="s">
        <v>729</v>
      </c>
      <c r="H741" s="526" t="s">
        <v>1227</v>
      </c>
      <c r="I741" s="145" t="s">
        <v>768</v>
      </c>
      <c r="J741" s="130">
        <v>1</v>
      </c>
      <c r="K741" s="203" t="s">
        <v>192</v>
      </c>
      <c r="L741" s="145" t="s">
        <v>203</v>
      </c>
      <c r="M741" s="131">
        <v>1</v>
      </c>
      <c r="N741" s="132">
        <f t="shared" si="92"/>
        <v>1</v>
      </c>
      <c r="O741" s="551" t="s">
        <v>6563</v>
      </c>
      <c r="P741" s="70" t="s">
        <v>103</v>
      </c>
      <c r="Q741" s="339">
        <v>2</v>
      </c>
      <c r="R741" s="149">
        <f t="shared" si="88"/>
        <v>2</v>
      </c>
      <c r="S741" s="167"/>
      <c r="T741" s="496"/>
      <c r="U741" s="455"/>
      <c r="V741" s="455"/>
      <c r="W741" s="139"/>
      <c r="X741" s="139"/>
      <c r="Y741" s="151"/>
      <c r="Z741" s="139"/>
      <c r="AA741" s="139"/>
      <c r="AB741" s="152"/>
      <c r="AC741" s="155"/>
      <c r="AD741" s="119"/>
      <c r="AE741" s="78"/>
      <c r="AF741" s="123">
        <f t="shared" si="89"/>
        <v>5878</v>
      </c>
    </row>
    <row r="742" spans="1:32" ht="230.25" hidden="1" outlineLevel="3" thickBot="1" x14ac:dyDescent="0.25">
      <c r="A742" s="251" t="s">
        <v>992</v>
      </c>
      <c r="B742" s="597"/>
      <c r="C742" s="637"/>
      <c r="D742" s="626"/>
      <c r="E742" s="206" t="s">
        <v>163</v>
      </c>
      <c r="F742" s="206" t="s">
        <v>1276</v>
      </c>
      <c r="G742" s="205" t="s">
        <v>1247</v>
      </c>
      <c r="H742" s="217" t="s">
        <v>1228</v>
      </c>
      <c r="I742" s="145" t="s">
        <v>1178</v>
      </c>
      <c r="J742" s="130">
        <v>3</v>
      </c>
      <c r="K742" s="203" t="s">
        <v>192</v>
      </c>
      <c r="L742" s="145" t="s">
        <v>203</v>
      </c>
      <c r="M742" s="131">
        <v>1</v>
      </c>
      <c r="N742" s="132">
        <f t="shared" si="92"/>
        <v>3</v>
      </c>
      <c r="O742" s="551" t="s">
        <v>6563</v>
      </c>
      <c r="P742" s="70" t="s">
        <v>6351</v>
      </c>
      <c r="Q742" s="339">
        <v>2</v>
      </c>
      <c r="R742" s="149">
        <f t="shared" si="88"/>
        <v>6</v>
      </c>
      <c r="S742" s="167"/>
      <c r="T742" s="496"/>
      <c r="U742" s="455"/>
      <c r="V742" s="455"/>
      <c r="W742" s="139"/>
      <c r="X742" s="139"/>
      <c r="Y742" s="151"/>
      <c r="Z742" s="139"/>
      <c r="AA742" s="139"/>
      <c r="AB742" s="152"/>
      <c r="AC742" s="155"/>
      <c r="AD742" s="119"/>
      <c r="AE742" s="78"/>
      <c r="AF742" s="123">
        <f t="shared" si="89"/>
        <v>5879</v>
      </c>
    </row>
    <row r="743" spans="1:32" ht="230.25" hidden="1" outlineLevel="3" thickBot="1" x14ac:dyDescent="0.25">
      <c r="A743" s="251" t="s">
        <v>993</v>
      </c>
      <c r="B743" s="596" t="s">
        <v>1305</v>
      </c>
      <c r="C743" s="637" t="s">
        <v>2181</v>
      </c>
      <c r="D743" s="626" t="s">
        <v>648</v>
      </c>
      <c r="E743" s="206" t="s">
        <v>160</v>
      </c>
      <c r="F743" s="206" t="s">
        <v>5742</v>
      </c>
      <c r="G743" s="205" t="s">
        <v>1247</v>
      </c>
      <c r="H743" s="217" t="s">
        <v>1228</v>
      </c>
      <c r="I743" s="145" t="s">
        <v>1178</v>
      </c>
      <c r="J743" s="130">
        <v>3</v>
      </c>
      <c r="K743" s="203" t="s">
        <v>192</v>
      </c>
      <c r="L743" s="145" t="s">
        <v>203</v>
      </c>
      <c r="M743" s="131">
        <v>1</v>
      </c>
      <c r="N743" s="132">
        <f t="shared" si="92"/>
        <v>3</v>
      </c>
      <c r="O743" s="551" t="s">
        <v>6563</v>
      </c>
      <c r="P743" s="70" t="s">
        <v>6351</v>
      </c>
      <c r="Q743" s="339">
        <v>2</v>
      </c>
      <c r="R743" s="149">
        <f t="shared" si="88"/>
        <v>6</v>
      </c>
      <c r="S743" s="167"/>
      <c r="T743" s="496"/>
      <c r="U743" s="455"/>
      <c r="V743" s="455"/>
      <c r="W743" s="139"/>
      <c r="X743" s="139"/>
      <c r="Y743" s="151"/>
      <c r="Z743" s="139"/>
      <c r="AA743" s="139"/>
      <c r="AB743" s="152"/>
      <c r="AC743" s="155"/>
      <c r="AD743" s="119"/>
      <c r="AE743" s="78"/>
      <c r="AF743" s="123">
        <f t="shared" si="89"/>
        <v>5880</v>
      </c>
    </row>
    <row r="744" spans="1:32" ht="230.25" hidden="1" outlineLevel="3" thickBot="1" x14ac:dyDescent="0.25">
      <c r="A744" s="251" t="s">
        <v>994</v>
      </c>
      <c r="B744" s="597"/>
      <c r="C744" s="637"/>
      <c r="D744" s="626"/>
      <c r="E744" s="206" t="s">
        <v>163</v>
      </c>
      <c r="F744" s="209" t="s">
        <v>1296</v>
      </c>
      <c r="G744" s="205" t="s">
        <v>729</v>
      </c>
      <c r="H744" s="526" t="s">
        <v>1227</v>
      </c>
      <c r="I744" s="145" t="s">
        <v>768</v>
      </c>
      <c r="J744" s="130">
        <v>1</v>
      </c>
      <c r="K744" s="203" t="s">
        <v>192</v>
      </c>
      <c r="L744" s="145" t="s">
        <v>203</v>
      </c>
      <c r="M744" s="194">
        <v>1</v>
      </c>
      <c r="N744" s="132">
        <f t="shared" si="92"/>
        <v>1</v>
      </c>
      <c r="O744" s="551" t="s">
        <v>6563</v>
      </c>
      <c r="P744" s="70" t="s">
        <v>103</v>
      </c>
      <c r="Q744" s="339">
        <v>2</v>
      </c>
      <c r="R744" s="149">
        <f t="shared" si="88"/>
        <v>2</v>
      </c>
      <c r="S744" s="167"/>
      <c r="T744" s="496"/>
      <c r="U744" s="455"/>
      <c r="V744" s="455"/>
      <c r="W744" s="139"/>
      <c r="X744" s="139"/>
      <c r="Y744" s="151"/>
      <c r="Z744" s="139"/>
      <c r="AA744" s="139"/>
      <c r="AB744" s="152"/>
      <c r="AC744" s="155"/>
      <c r="AD744" s="119"/>
      <c r="AE744" s="78"/>
      <c r="AF744" s="123">
        <f t="shared" si="89"/>
        <v>5881</v>
      </c>
    </row>
    <row r="745" spans="1:32" ht="230.25" hidden="1" outlineLevel="3" thickBot="1" x14ac:dyDescent="0.25">
      <c r="A745" s="251" t="s">
        <v>995</v>
      </c>
      <c r="B745" s="596" t="s">
        <v>1306</v>
      </c>
      <c r="C745" s="637" t="s">
        <v>2182</v>
      </c>
      <c r="D745" s="626" t="s">
        <v>649</v>
      </c>
      <c r="E745" s="206" t="s">
        <v>168</v>
      </c>
      <c r="F745" s="206" t="s">
        <v>1277</v>
      </c>
      <c r="G745" s="205" t="s">
        <v>1247</v>
      </c>
      <c r="H745" s="217" t="s">
        <v>1228</v>
      </c>
      <c r="I745" s="145" t="s">
        <v>1178</v>
      </c>
      <c r="J745" s="130">
        <v>3</v>
      </c>
      <c r="K745" s="203" t="s">
        <v>192</v>
      </c>
      <c r="L745" s="145" t="s">
        <v>203</v>
      </c>
      <c r="M745" s="148">
        <v>1</v>
      </c>
      <c r="N745" s="132">
        <f t="shared" si="92"/>
        <v>3</v>
      </c>
      <c r="O745" s="551" t="s">
        <v>6563</v>
      </c>
      <c r="P745" s="70" t="s">
        <v>6351</v>
      </c>
      <c r="Q745" s="339">
        <v>2</v>
      </c>
      <c r="R745" s="149">
        <f t="shared" si="88"/>
        <v>6</v>
      </c>
      <c r="S745" s="167"/>
      <c r="T745" s="496"/>
      <c r="U745" s="455"/>
      <c r="V745" s="455"/>
      <c r="W745" s="139"/>
      <c r="X745" s="139"/>
      <c r="Y745" s="151"/>
      <c r="Z745" s="139"/>
      <c r="AA745" s="139"/>
      <c r="AB745" s="152"/>
      <c r="AC745" s="155"/>
      <c r="AD745" s="119"/>
      <c r="AE745" s="78"/>
      <c r="AF745" s="123">
        <f t="shared" si="89"/>
        <v>5882</v>
      </c>
    </row>
    <row r="746" spans="1:32" ht="230.25" hidden="1" outlineLevel="3" thickBot="1" x14ac:dyDescent="0.25">
      <c r="A746" s="251" t="s">
        <v>996</v>
      </c>
      <c r="B746" s="597"/>
      <c r="C746" s="637"/>
      <c r="D746" s="626"/>
      <c r="E746" s="206" t="s">
        <v>169</v>
      </c>
      <c r="F746" s="206" t="s">
        <v>1277</v>
      </c>
      <c r="G746" s="205" t="s">
        <v>1247</v>
      </c>
      <c r="H746" s="217" t="s">
        <v>1228</v>
      </c>
      <c r="I746" s="145" t="s">
        <v>1178</v>
      </c>
      <c r="J746" s="130">
        <v>3</v>
      </c>
      <c r="K746" s="203" t="s">
        <v>192</v>
      </c>
      <c r="L746" s="145" t="s">
        <v>203</v>
      </c>
      <c r="M746" s="131">
        <v>1</v>
      </c>
      <c r="N746" s="132">
        <f t="shared" si="92"/>
        <v>3</v>
      </c>
      <c r="O746" s="551" t="s">
        <v>6563</v>
      </c>
      <c r="P746" s="70" t="s">
        <v>6351</v>
      </c>
      <c r="Q746" s="339">
        <v>2</v>
      </c>
      <c r="R746" s="149">
        <f t="shared" si="88"/>
        <v>6</v>
      </c>
      <c r="S746" s="167"/>
      <c r="T746" s="496"/>
      <c r="U746" s="455"/>
      <c r="V746" s="455"/>
      <c r="W746" s="139"/>
      <c r="X746" s="139"/>
      <c r="Y746" s="151"/>
      <c r="Z746" s="139"/>
      <c r="AA746" s="139"/>
      <c r="AB746" s="152"/>
      <c r="AC746" s="155"/>
      <c r="AD746" s="119"/>
      <c r="AE746" s="78"/>
      <c r="AF746" s="123">
        <f t="shared" si="89"/>
        <v>5883</v>
      </c>
    </row>
    <row r="747" spans="1:32" ht="230.25" hidden="1" outlineLevel="3" thickBot="1" x14ac:dyDescent="0.25">
      <c r="A747" s="251" t="s">
        <v>997</v>
      </c>
      <c r="B747" s="596" t="s">
        <v>1307</v>
      </c>
      <c r="C747" s="637" t="s">
        <v>2183</v>
      </c>
      <c r="D747" s="626" t="s">
        <v>649</v>
      </c>
      <c r="E747" s="206" t="s">
        <v>160</v>
      </c>
      <c r="F747" s="206" t="s">
        <v>1277</v>
      </c>
      <c r="G747" s="205" t="s">
        <v>1247</v>
      </c>
      <c r="H747" s="217" t="s">
        <v>1228</v>
      </c>
      <c r="I747" s="145" t="s">
        <v>1178</v>
      </c>
      <c r="J747" s="130">
        <v>3</v>
      </c>
      <c r="K747" s="203" t="s">
        <v>192</v>
      </c>
      <c r="L747" s="145" t="s">
        <v>203</v>
      </c>
      <c r="M747" s="131">
        <v>1</v>
      </c>
      <c r="N747" s="132">
        <f t="shared" si="92"/>
        <v>3</v>
      </c>
      <c r="O747" s="551" t="s">
        <v>6563</v>
      </c>
      <c r="P747" s="70" t="s">
        <v>6351</v>
      </c>
      <c r="Q747" s="339">
        <v>2</v>
      </c>
      <c r="R747" s="149">
        <f t="shared" si="88"/>
        <v>6</v>
      </c>
      <c r="S747" s="167"/>
      <c r="T747" s="496"/>
      <c r="U747" s="455"/>
      <c r="V747" s="455"/>
      <c r="W747" s="139"/>
      <c r="X747" s="139"/>
      <c r="Y747" s="151"/>
      <c r="Z747" s="139"/>
      <c r="AA747" s="139"/>
      <c r="AB747" s="152"/>
      <c r="AC747" s="155"/>
      <c r="AD747" s="119"/>
      <c r="AE747" s="78"/>
      <c r="AF747" s="123">
        <f t="shared" si="89"/>
        <v>5884</v>
      </c>
    </row>
    <row r="748" spans="1:32" ht="230.25" hidden="1" outlineLevel="3" thickBot="1" x14ac:dyDescent="0.25">
      <c r="A748" s="251" t="s">
        <v>998</v>
      </c>
      <c r="B748" s="597"/>
      <c r="C748" s="637"/>
      <c r="D748" s="626"/>
      <c r="E748" s="206" t="s">
        <v>163</v>
      </c>
      <c r="F748" s="206" t="s">
        <v>1277</v>
      </c>
      <c r="G748" s="205" t="s">
        <v>1247</v>
      </c>
      <c r="H748" s="217" t="s">
        <v>1228</v>
      </c>
      <c r="I748" s="145" t="s">
        <v>1178</v>
      </c>
      <c r="J748" s="130">
        <v>3</v>
      </c>
      <c r="K748" s="203" t="s">
        <v>192</v>
      </c>
      <c r="L748" s="145" t="s">
        <v>203</v>
      </c>
      <c r="M748" s="131">
        <v>1</v>
      </c>
      <c r="N748" s="132">
        <f t="shared" si="92"/>
        <v>3</v>
      </c>
      <c r="O748" s="551" t="s">
        <v>6563</v>
      </c>
      <c r="P748" s="70" t="s">
        <v>6351</v>
      </c>
      <c r="Q748" s="339">
        <v>2</v>
      </c>
      <c r="R748" s="149">
        <f t="shared" si="88"/>
        <v>6</v>
      </c>
      <c r="S748" s="440"/>
      <c r="T748" s="496"/>
      <c r="U748" s="455"/>
      <c r="V748" s="455"/>
      <c r="W748" s="433"/>
      <c r="X748" s="433"/>
      <c r="Y748" s="151"/>
      <c r="Z748" s="433"/>
      <c r="AA748" s="433"/>
      <c r="AB748" s="152"/>
      <c r="AC748" s="155"/>
      <c r="AD748" s="119"/>
      <c r="AE748" s="78"/>
      <c r="AF748" s="123">
        <f t="shared" si="89"/>
        <v>5885</v>
      </c>
    </row>
    <row r="749" spans="1:32" ht="230.25" hidden="1" outlineLevel="3" thickBot="1" x14ac:dyDescent="0.25">
      <c r="A749" s="251" t="s">
        <v>999</v>
      </c>
      <c r="B749" s="596" t="s">
        <v>1308</v>
      </c>
      <c r="C749" s="637" t="s">
        <v>2184</v>
      </c>
      <c r="D749" s="626" t="s">
        <v>1293</v>
      </c>
      <c r="E749" s="206" t="s">
        <v>160</v>
      </c>
      <c r="F749" s="206" t="s">
        <v>1278</v>
      </c>
      <c r="G749" s="205" t="s">
        <v>1247</v>
      </c>
      <c r="H749" s="217" t="s">
        <v>1228</v>
      </c>
      <c r="I749" s="145" t="s">
        <v>1178</v>
      </c>
      <c r="J749" s="130">
        <v>3</v>
      </c>
      <c r="K749" s="203" t="s">
        <v>192</v>
      </c>
      <c r="L749" s="145" t="s">
        <v>203</v>
      </c>
      <c r="M749" s="131">
        <v>1</v>
      </c>
      <c r="N749" s="132">
        <f t="shared" si="92"/>
        <v>3</v>
      </c>
      <c r="O749" s="551" t="s">
        <v>6563</v>
      </c>
      <c r="P749" s="70" t="s">
        <v>6351</v>
      </c>
      <c r="Q749" s="339">
        <v>2</v>
      </c>
      <c r="R749" s="149">
        <f t="shared" si="88"/>
        <v>6</v>
      </c>
      <c r="S749" s="440"/>
      <c r="T749" s="496"/>
      <c r="U749" s="455"/>
      <c r="V749" s="455"/>
      <c r="W749" s="433"/>
      <c r="X749" s="433"/>
      <c r="Y749" s="151"/>
      <c r="Z749" s="433"/>
      <c r="AA749" s="433"/>
      <c r="AB749" s="152"/>
      <c r="AC749" s="155"/>
      <c r="AD749" s="119"/>
      <c r="AE749" s="78"/>
      <c r="AF749" s="123">
        <f t="shared" si="89"/>
        <v>5886</v>
      </c>
    </row>
    <row r="750" spans="1:32" ht="230.25" hidden="1" outlineLevel="3" thickBot="1" x14ac:dyDescent="0.25">
      <c r="A750" s="251" t="s">
        <v>1000</v>
      </c>
      <c r="B750" s="597"/>
      <c r="C750" s="637"/>
      <c r="D750" s="626"/>
      <c r="E750" s="206" t="s">
        <v>163</v>
      </c>
      <c r="F750" s="209" t="s">
        <v>1296</v>
      </c>
      <c r="G750" s="205" t="s">
        <v>729</v>
      </c>
      <c r="H750" s="526" t="s">
        <v>1227</v>
      </c>
      <c r="I750" s="145" t="s">
        <v>768</v>
      </c>
      <c r="J750" s="130">
        <v>2</v>
      </c>
      <c r="K750" s="203" t="s">
        <v>192</v>
      </c>
      <c r="L750" s="145" t="s">
        <v>203</v>
      </c>
      <c r="M750" s="194">
        <v>1</v>
      </c>
      <c r="N750" s="132">
        <f t="shared" si="92"/>
        <v>2</v>
      </c>
      <c r="O750" s="551" t="s">
        <v>6563</v>
      </c>
      <c r="P750" s="70" t="s">
        <v>103</v>
      </c>
      <c r="Q750" s="339">
        <v>2</v>
      </c>
      <c r="R750" s="149">
        <f t="shared" si="88"/>
        <v>4</v>
      </c>
      <c r="S750" s="440"/>
      <c r="T750" s="496"/>
      <c r="U750" s="455"/>
      <c r="V750" s="455"/>
      <c r="W750" s="433"/>
      <c r="X750" s="433"/>
      <c r="Y750" s="151"/>
      <c r="Z750" s="433"/>
      <c r="AA750" s="433"/>
      <c r="AB750" s="152"/>
      <c r="AC750" s="155"/>
      <c r="AD750" s="119"/>
      <c r="AE750" s="78"/>
      <c r="AF750" s="123">
        <f t="shared" si="89"/>
        <v>5887</v>
      </c>
    </row>
    <row r="751" spans="1:32" ht="230.25" hidden="1" outlineLevel="3" thickBot="1" x14ac:dyDescent="0.25">
      <c r="A751" s="251" t="s">
        <v>1001</v>
      </c>
      <c r="B751" s="596" t="s">
        <v>2967</v>
      </c>
      <c r="C751" s="637" t="s">
        <v>2185</v>
      </c>
      <c r="D751" s="626" t="s">
        <v>650</v>
      </c>
      <c r="E751" s="206" t="s">
        <v>168</v>
      </c>
      <c r="F751" s="209" t="s">
        <v>1296</v>
      </c>
      <c r="G751" s="205" t="s">
        <v>729</v>
      </c>
      <c r="H751" s="526" t="s">
        <v>1227</v>
      </c>
      <c r="I751" s="145" t="s">
        <v>768</v>
      </c>
      <c r="J751" s="130">
        <v>1</v>
      </c>
      <c r="K751" s="203" t="s">
        <v>192</v>
      </c>
      <c r="L751" s="145" t="s">
        <v>203</v>
      </c>
      <c r="M751" s="148">
        <v>1</v>
      </c>
      <c r="N751" s="132">
        <f t="shared" si="92"/>
        <v>1</v>
      </c>
      <c r="O751" s="551" t="s">
        <v>6563</v>
      </c>
      <c r="P751" s="70" t="s">
        <v>103</v>
      </c>
      <c r="Q751" s="338">
        <v>5</v>
      </c>
      <c r="R751" s="149">
        <f t="shared" si="88"/>
        <v>5</v>
      </c>
      <c r="S751" s="440"/>
      <c r="T751" s="496"/>
      <c r="U751" s="455"/>
      <c r="V751" s="455"/>
      <c r="W751" s="433"/>
      <c r="X751" s="433"/>
      <c r="Y751" s="151"/>
      <c r="Z751" s="433"/>
      <c r="AA751" s="433"/>
      <c r="AB751" s="152"/>
      <c r="AC751" s="155"/>
      <c r="AD751" s="119"/>
      <c r="AE751" s="78"/>
      <c r="AF751" s="123">
        <f t="shared" si="89"/>
        <v>5888</v>
      </c>
    </row>
    <row r="752" spans="1:32" ht="230.25" hidden="1" outlineLevel="3" thickBot="1" x14ac:dyDescent="0.25">
      <c r="A752" s="251" t="s">
        <v>1002</v>
      </c>
      <c r="B752" s="597"/>
      <c r="C752" s="637"/>
      <c r="D752" s="626"/>
      <c r="E752" s="206" t="s">
        <v>169</v>
      </c>
      <c r="F752" s="206" t="s">
        <v>1278</v>
      </c>
      <c r="G752" s="205" t="s">
        <v>1247</v>
      </c>
      <c r="H752" s="217" t="s">
        <v>1228</v>
      </c>
      <c r="I752" s="145" t="s">
        <v>1178</v>
      </c>
      <c r="J752" s="130">
        <v>3</v>
      </c>
      <c r="K752" s="203" t="s">
        <v>192</v>
      </c>
      <c r="L752" s="145" t="s">
        <v>203</v>
      </c>
      <c r="M752" s="131">
        <v>1</v>
      </c>
      <c r="N752" s="132">
        <f t="shared" si="92"/>
        <v>3</v>
      </c>
      <c r="O752" s="551" t="s">
        <v>6563</v>
      </c>
      <c r="P752" s="70" t="s">
        <v>103</v>
      </c>
      <c r="Q752" s="338">
        <v>5</v>
      </c>
      <c r="R752" s="149">
        <f t="shared" si="88"/>
        <v>15</v>
      </c>
      <c r="S752" s="440"/>
      <c r="T752" s="496"/>
      <c r="U752" s="455"/>
      <c r="V752" s="455"/>
      <c r="W752" s="433"/>
      <c r="X752" s="433"/>
      <c r="Y752" s="151"/>
      <c r="Z752" s="433"/>
      <c r="AA752" s="433"/>
      <c r="AB752" s="152"/>
      <c r="AC752" s="155"/>
      <c r="AD752" s="119"/>
      <c r="AE752" s="78"/>
      <c r="AF752" s="123">
        <f t="shared" si="89"/>
        <v>5889</v>
      </c>
    </row>
    <row r="753" spans="1:32" ht="230.25" hidden="1" outlineLevel="3" thickBot="1" x14ac:dyDescent="0.25">
      <c r="A753" s="415" t="s">
        <v>4855</v>
      </c>
      <c r="B753" s="646" t="s">
        <v>2971</v>
      </c>
      <c r="C753" s="600" t="s">
        <v>2965</v>
      </c>
      <c r="D753" s="624" t="s">
        <v>2968</v>
      </c>
      <c r="E753" s="139" t="s">
        <v>194</v>
      </c>
      <c r="F753" s="139" t="s">
        <v>2969</v>
      </c>
      <c r="G753" s="143" t="s">
        <v>1247</v>
      </c>
      <c r="H753" s="252" t="s">
        <v>1228</v>
      </c>
      <c r="I753" s="215" t="s">
        <v>1178</v>
      </c>
      <c r="J753" s="255">
        <v>3</v>
      </c>
      <c r="K753" s="178" t="s">
        <v>448</v>
      </c>
      <c r="L753" s="256" t="s">
        <v>5788</v>
      </c>
      <c r="M753" s="350">
        <v>1</v>
      </c>
      <c r="N753" s="147">
        <f t="shared" si="92"/>
        <v>3</v>
      </c>
      <c r="O753" s="551" t="s">
        <v>6563</v>
      </c>
      <c r="P753" s="152" t="s">
        <v>103</v>
      </c>
      <c r="Q753" s="338">
        <v>5</v>
      </c>
      <c r="R753" s="149">
        <f t="shared" si="88"/>
        <v>15</v>
      </c>
      <c r="S753" s="440"/>
      <c r="T753" s="496"/>
      <c r="U753" s="455"/>
      <c r="V753" s="455"/>
      <c r="W753" s="433"/>
      <c r="X753" s="433"/>
      <c r="Y753" s="151"/>
      <c r="Z753" s="433"/>
      <c r="AA753" s="433"/>
      <c r="AB753" s="152"/>
      <c r="AC753" s="155"/>
      <c r="AD753" s="119"/>
      <c r="AE753" s="78"/>
      <c r="AF753" s="123">
        <f t="shared" si="89"/>
        <v>12808</v>
      </c>
    </row>
    <row r="754" spans="1:32" ht="230.25" hidden="1" outlineLevel="3" thickBot="1" x14ac:dyDescent="0.25">
      <c r="A754" s="415" t="s">
        <v>4856</v>
      </c>
      <c r="B754" s="597"/>
      <c r="C754" s="602"/>
      <c r="D754" s="625"/>
      <c r="E754" s="139" t="s">
        <v>251</v>
      </c>
      <c r="F754" s="139" t="s">
        <v>2970</v>
      </c>
      <c r="G754" s="133" t="s">
        <v>674</v>
      </c>
      <c r="H754" s="526" t="s">
        <v>1227</v>
      </c>
      <c r="I754" s="215" t="s">
        <v>768</v>
      </c>
      <c r="J754" s="257">
        <v>2</v>
      </c>
      <c r="K754" s="178" t="s">
        <v>446</v>
      </c>
      <c r="L754" s="256" t="s">
        <v>5792</v>
      </c>
      <c r="M754" s="350">
        <v>1</v>
      </c>
      <c r="N754" s="147">
        <f t="shared" si="92"/>
        <v>2</v>
      </c>
      <c r="O754" s="551" t="s">
        <v>6563</v>
      </c>
      <c r="P754" s="152" t="s">
        <v>675</v>
      </c>
      <c r="Q754" s="338">
        <v>5</v>
      </c>
      <c r="R754" s="149">
        <f t="shared" si="88"/>
        <v>10</v>
      </c>
      <c r="S754" s="440"/>
      <c r="T754" s="496"/>
      <c r="U754" s="455"/>
      <c r="V754" s="455"/>
      <c r="W754" s="433"/>
      <c r="X754" s="433"/>
      <c r="Y754" s="151"/>
      <c r="Z754" s="433"/>
      <c r="AA754" s="433"/>
      <c r="AB754" s="152"/>
      <c r="AC754" s="155"/>
      <c r="AD754" s="119"/>
      <c r="AE754" s="78"/>
      <c r="AF754" s="123">
        <f t="shared" si="89"/>
        <v>12809</v>
      </c>
    </row>
    <row r="755" spans="1:32" ht="230.25" hidden="1" outlineLevel="3" thickBot="1" x14ac:dyDescent="0.25">
      <c r="A755" s="415" t="s">
        <v>4857</v>
      </c>
      <c r="B755" s="646" t="s">
        <v>2972</v>
      </c>
      <c r="C755" s="600" t="s">
        <v>2966</v>
      </c>
      <c r="D755" s="624"/>
      <c r="E755" s="139" t="s">
        <v>194</v>
      </c>
      <c r="F755" s="139" t="s">
        <v>2969</v>
      </c>
      <c r="G755" s="143" t="s">
        <v>1247</v>
      </c>
      <c r="H755" s="252" t="s">
        <v>1228</v>
      </c>
      <c r="I755" s="215" t="s">
        <v>1178</v>
      </c>
      <c r="J755" s="255">
        <v>3</v>
      </c>
      <c r="K755" s="178" t="s">
        <v>448</v>
      </c>
      <c r="L755" s="256" t="s">
        <v>5788</v>
      </c>
      <c r="M755" s="350">
        <v>1</v>
      </c>
      <c r="N755" s="147">
        <f t="shared" si="92"/>
        <v>3</v>
      </c>
      <c r="O755" s="551" t="s">
        <v>6563</v>
      </c>
      <c r="P755" s="152" t="s">
        <v>103</v>
      </c>
      <c r="Q755" s="338">
        <v>5</v>
      </c>
      <c r="R755" s="149">
        <f t="shared" si="88"/>
        <v>15</v>
      </c>
      <c r="S755" s="440"/>
      <c r="T755" s="496"/>
      <c r="U755" s="455"/>
      <c r="V755" s="455"/>
      <c r="W755" s="433"/>
      <c r="X755" s="433"/>
      <c r="Y755" s="151"/>
      <c r="Z755" s="433"/>
      <c r="AA755" s="433"/>
      <c r="AB755" s="152"/>
      <c r="AC755" s="155"/>
      <c r="AD755" s="119"/>
      <c r="AE755" s="78"/>
      <c r="AF755" s="123">
        <f t="shared" si="89"/>
        <v>12810</v>
      </c>
    </row>
    <row r="756" spans="1:32" ht="230.25" hidden="1" outlineLevel="3" thickBot="1" x14ac:dyDescent="0.25">
      <c r="A756" s="415" t="s">
        <v>4858</v>
      </c>
      <c r="B756" s="597"/>
      <c r="C756" s="602"/>
      <c r="D756" s="625"/>
      <c r="E756" s="139" t="s">
        <v>251</v>
      </c>
      <c r="F756" s="139" t="s">
        <v>2970</v>
      </c>
      <c r="G756" s="133" t="s">
        <v>674</v>
      </c>
      <c r="H756" s="526" t="s">
        <v>1227</v>
      </c>
      <c r="I756" s="215" t="s">
        <v>768</v>
      </c>
      <c r="J756" s="257">
        <v>2</v>
      </c>
      <c r="K756" s="178" t="s">
        <v>446</v>
      </c>
      <c r="L756" s="256" t="s">
        <v>5792</v>
      </c>
      <c r="M756" s="350">
        <v>1</v>
      </c>
      <c r="N756" s="147">
        <f t="shared" si="92"/>
        <v>2</v>
      </c>
      <c r="O756" s="551" t="s">
        <v>6563</v>
      </c>
      <c r="P756" s="152" t="s">
        <v>675</v>
      </c>
      <c r="Q756" s="338">
        <v>5</v>
      </c>
      <c r="R756" s="149">
        <f t="shared" si="88"/>
        <v>10</v>
      </c>
      <c r="S756" s="440"/>
      <c r="T756" s="496"/>
      <c r="U756" s="455"/>
      <c r="V756" s="455"/>
      <c r="W756" s="433"/>
      <c r="X756" s="433"/>
      <c r="Y756" s="151"/>
      <c r="Z756" s="433"/>
      <c r="AA756" s="433"/>
      <c r="AB756" s="152"/>
      <c r="AC756" s="155"/>
      <c r="AD756" s="119"/>
      <c r="AE756" s="78"/>
      <c r="AF756" s="123">
        <f t="shared" si="89"/>
        <v>12811</v>
      </c>
    </row>
    <row r="757" spans="1:32" ht="230.25" hidden="1" outlineLevel="3" thickBot="1" x14ac:dyDescent="0.25">
      <c r="A757" s="251" t="s">
        <v>1003</v>
      </c>
      <c r="B757" s="150" t="s">
        <v>2977</v>
      </c>
      <c r="C757" s="274" t="s">
        <v>1996</v>
      </c>
      <c r="D757" s="224" t="s">
        <v>643</v>
      </c>
      <c r="E757" s="206" t="s">
        <v>644</v>
      </c>
      <c r="F757" s="206" t="s">
        <v>1279</v>
      </c>
      <c r="G757" s="205" t="s">
        <v>1247</v>
      </c>
      <c r="H757" s="217" t="s">
        <v>1228</v>
      </c>
      <c r="I757" s="145" t="s">
        <v>1178</v>
      </c>
      <c r="J757" s="130">
        <v>3</v>
      </c>
      <c r="K757" s="203" t="s">
        <v>192</v>
      </c>
      <c r="L757" s="145" t="s">
        <v>203</v>
      </c>
      <c r="M757" s="131">
        <v>1</v>
      </c>
      <c r="N757" s="132">
        <f t="shared" si="92"/>
        <v>3</v>
      </c>
      <c r="O757" s="551" t="s">
        <v>6563</v>
      </c>
      <c r="P757" s="70" t="s">
        <v>6351</v>
      </c>
      <c r="Q757" s="339">
        <v>2</v>
      </c>
      <c r="R757" s="149">
        <f t="shared" si="88"/>
        <v>6</v>
      </c>
      <c r="S757" s="440"/>
      <c r="T757" s="496"/>
      <c r="U757" s="455"/>
      <c r="V757" s="455"/>
      <c r="W757" s="433"/>
      <c r="X757" s="433"/>
      <c r="Y757" s="151"/>
      <c r="Z757" s="433"/>
      <c r="AA757" s="433"/>
      <c r="AB757" s="152"/>
      <c r="AC757" s="155"/>
      <c r="AD757" s="119"/>
      <c r="AE757" s="78"/>
      <c r="AF757" s="123">
        <f t="shared" si="89"/>
        <v>5890</v>
      </c>
    </row>
    <row r="758" spans="1:32" ht="230.25" hidden="1" outlineLevel="3" thickBot="1" x14ac:dyDescent="0.25">
      <c r="A758" s="251" t="s">
        <v>1004</v>
      </c>
      <c r="B758" s="596" t="s">
        <v>2978</v>
      </c>
      <c r="C758" s="637" t="s">
        <v>2976</v>
      </c>
      <c r="D758" s="626" t="s">
        <v>651</v>
      </c>
      <c r="E758" s="206" t="s">
        <v>160</v>
      </c>
      <c r="F758" s="209" t="s">
        <v>1295</v>
      </c>
      <c r="G758" s="205" t="s">
        <v>729</v>
      </c>
      <c r="H758" s="526" t="s">
        <v>1227</v>
      </c>
      <c r="I758" s="145" t="s">
        <v>768</v>
      </c>
      <c r="J758" s="130">
        <v>2</v>
      </c>
      <c r="K758" s="203" t="s">
        <v>192</v>
      </c>
      <c r="L758" s="145" t="s">
        <v>203</v>
      </c>
      <c r="M758" s="131">
        <v>1</v>
      </c>
      <c r="N758" s="132">
        <f t="shared" si="92"/>
        <v>2</v>
      </c>
      <c r="O758" s="551" t="s">
        <v>6563</v>
      </c>
      <c r="P758" s="70" t="s">
        <v>103</v>
      </c>
      <c r="Q758" s="339">
        <v>2</v>
      </c>
      <c r="R758" s="149">
        <f t="shared" si="88"/>
        <v>4</v>
      </c>
      <c r="S758" s="167"/>
      <c r="T758" s="496"/>
      <c r="U758" s="455"/>
      <c r="V758" s="455"/>
      <c r="W758" s="139"/>
      <c r="X758" s="139"/>
      <c r="Y758" s="151"/>
      <c r="Z758" s="139"/>
      <c r="AA758" s="139"/>
      <c r="AB758" s="152"/>
      <c r="AC758" s="155"/>
      <c r="AD758" s="119"/>
      <c r="AE758" s="78"/>
      <c r="AF758" s="123">
        <f t="shared" si="89"/>
        <v>5891</v>
      </c>
    </row>
    <row r="759" spans="1:32" ht="230.25" hidden="1" outlineLevel="3" thickBot="1" x14ac:dyDescent="0.25">
      <c r="A759" s="251" t="s">
        <v>1005</v>
      </c>
      <c r="B759" s="597"/>
      <c r="C759" s="637"/>
      <c r="D759" s="626"/>
      <c r="E759" s="206" t="s">
        <v>163</v>
      </c>
      <c r="F759" s="206" t="s">
        <v>1294</v>
      </c>
      <c r="G759" s="205" t="s">
        <v>1247</v>
      </c>
      <c r="H759" s="217" t="s">
        <v>1228</v>
      </c>
      <c r="I759" s="145" t="s">
        <v>1178</v>
      </c>
      <c r="J759" s="130">
        <v>3</v>
      </c>
      <c r="K759" s="203" t="s">
        <v>192</v>
      </c>
      <c r="L759" s="145" t="s">
        <v>203</v>
      </c>
      <c r="M759" s="131">
        <v>1</v>
      </c>
      <c r="N759" s="132">
        <f t="shared" si="92"/>
        <v>3</v>
      </c>
      <c r="O759" s="551" t="s">
        <v>6563</v>
      </c>
      <c r="P759" s="70" t="s">
        <v>6351</v>
      </c>
      <c r="Q759" s="339">
        <v>2</v>
      </c>
      <c r="R759" s="149">
        <f t="shared" si="88"/>
        <v>6</v>
      </c>
      <c r="S759" s="167"/>
      <c r="T759" s="496"/>
      <c r="U759" s="455"/>
      <c r="V759" s="455"/>
      <c r="W759" s="139"/>
      <c r="X759" s="139"/>
      <c r="Y759" s="151"/>
      <c r="Z759" s="139"/>
      <c r="AA759" s="139"/>
      <c r="AB759" s="152"/>
      <c r="AC759" s="155"/>
      <c r="AD759" s="119"/>
      <c r="AE759" s="78"/>
      <c r="AF759" s="123">
        <f t="shared" si="89"/>
        <v>5892</v>
      </c>
    </row>
    <row r="760" spans="1:32" ht="230.25" hidden="1" outlineLevel="3" thickBot="1" x14ac:dyDescent="0.25">
      <c r="A760" s="251" t="s">
        <v>4859</v>
      </c>
      <c r="B760" s="596" t="s">
        <v>2981</v>
      </c>
      <c r="C760" s="635" t="s">
        <v>2979</v>
      </c>
      <c r="D760" s="627" t="s">
        <v>2982</v>
      </c>
      <c r="E760" s="358" t="s">
        <v>170</v>
      </c>
      <c r="F760" s="209" t="s">
        <v>6334</v>
      </c>
      <c r="G760" s="143" t="s">
        <v>1247</v>
      </c>
      <c r="H760" s="252" t="s">
        <v>1228</v>
      </c>
      <c r="I760" s="215" t="s">
        <v>1178</v>
      </c>
      <c r="J760" s="255">
        <v>3</v>
      </c>
      <c r="K760" s="259" t="s">
        <v>192</v>
      </c>
      <c r="L760" s="215" t="s">
        <v>203</v>
      </c>
      <c r="M760" s="131">
        <v>1</v>
      </c>
      <c r="N760" s="132">
        <f t="shared" si="92"/>
        <v>3</v>
      </c>
      <c r="O760" s="551" t="s">
        <v>6563</v>
      </c>
      <c r="P760" s="152" t="s">
        <v>6351</v>
      </c>
      <c r="Q760" s="338">
        <v>2</v>
      </c>
      <c r="R760" s="149">
        <f t="shared" si="88"/>
        <v>6</v>
      </c>
      <c r="S760" s="167"/>
      <c r="T760" s="496"/>
      <c r="U760" s="455"/>
      <c r="V760" s="455"/>
      <c r="W760" s="139"/>
      <c r="X760" s="139"/>
      <c r="Y760" s="151"/>
      <c r="Z760" s="139"/>
      <c r="AA760" s="139"/>
      <c r="AB760" s="152"/>
      <c r="AC760" s="155"/>
      <c r="AD760" s="119"/>
      <c r="AE760" s="78"/>
      <c r="AF760" s="123">
        <f t="shared" si="89"/>
        <v>12812</v>
      </c>
    </row>
    <row r="761" spans="1:32" ht="230.25" hidden="1" outlineLevel="3" thickBot="1" x14ac:dyDescent="0.25">
      <c r="A761" s="251" t="s">
        <v>4860</v>
      </c>
      <c r="B761" s="597"/>
      <c r="C761" s="635"/>
      <c r="D761" s="627"/>
      <c r="E761" s="358" t="s">
        <v>245</v>
      </c>
      <c r="F761" s="209" t="s">
        <v>5959</v>
      </c>
      <c r="G761" s="143" t="s">
        <v>1247</v>
      </c>
      <c r="H761" s="252" t="s">
        <v>1228</v>
      </c>
      <c r="I761" s="215" t="s">
        <v>1178</v>
      </c>
      <c r="J761" s="255">
        <v>3</v>
      </c>
      <c r="K761" s="259" t="s">
        <v>192</v>
      </c>
      <c r="L761" s="215" t="s">
        <v>203</v>
      </c>
      <c r="M761" s="194">
        <v>1</v>
      </c>
      <c r="N761" s="132">
        <f t="shared" si="92"/>
        <v>3</v>
      </c>
      <c r="O761" s="551" t="s">
        <v>6563</v>
      </c>
      <c r="P761" s="152" t="s">
        <v>6351</v>
      </c>
      <c r="Q761" s="338">
        <v>2</v>
      </c>
      <c r="R761" s="149">
        <f t="shared" si="88"/>
        <v>6</v>
      </c>
      <c r="S761" s="167"/>
      <c r="T761" s="496"/>
      <c r="U761" s="455"/>
      <c r="V761" s="455"/>
      <c r="W761" s="139"/>
      <c r="X761" s="139"/>
      <c r="Y761" s="151"/>
      <c r="Z761" s="139"/>
      <c r="AA761" s="139"/>
      <c r="AB761" s="152"/>
      <c r="AC761" s="155"/>
      <c r="AD761" s="119"/>
      <c r="AE761" s="78"/>
      <c r="AF761" s="123">
        <f t="shared" si="89"/>
        <v>12813</v>
      </c>
    </row>
    <row r="762" spans="1:32" ht="230.25" hidden="1" outlineLevel="3" thickBot="1" x14ac:dyDescent="0.25">
      <c r="A762" s="251" t="s">
        <v>4861</v>
      </c>
      <c r="B762" s="596" t="s">
        <v>2983</v>
      </c>
      <c r="C762" s="635" t="s">
        <v>2980</v>
      </c>
      <c r="D762" s="627" t="s">
        <v>5960</v>
      </c>
      <c r="E762" s="209" t="s">
        <v>168</v>
      </c>
      <c r="F762" s="209" t="s">
        <v>5958</v>
      </c>
      <c r="G762" s="143" t="s">
        <v>1247</v>
      </c>
      <c r="H762" s="252" t="s">
        <v>1228</v>
      </c>
      <c r="I762" s="215" t="s">
        <v>1178</v>
      </c>
      <c r="J762" s="255">
        <v>3</v>
      </c>
      <c r="K762" s="259" t="s">
        <v>192</v>
      </c>
      <c r="L762" s="215" t="s">
        <v>203</v>
      </c>
      <c r="M762" s="148">
        <v>1</v>
      </c>
      <c r="N762" s="132">
        <f>J762*M762</f>
        <v>3</v>
      </c>
      <c r="O762" s="551" t="s">
        <v>6563</v>
      </c>
      <c r="P762" s="152" t="s">
        <v>6351</v>
      </c>
      <c r="Q762" s="338">
        <v>2</v>
      </c>
      <c r="R762" s="149">
        <f>N762*Q762</f>
        <v>6</v>
      </c>
      <c r="S762" s="167"/>
      <c r="T762" s="496"/>
      <c r="U762" s="455"/>
      <c r="V762" s="455"/>
      <c r="W762" s="139"/>
      <c r="X762" s="139"/>
      <c r="Y762" s="151"/>
      <c r="Z762" s="139"/>
      <c r="AA762" s="139"/>
      <c r="AB762" s="152"/>
      <c r="AC762" s="155"/>
      <c r="AD762" s="119"/>
      <c r="AE762" s="78"/>
      <c r="AF762" s="123">
        <f t="shared" si="89"/>
        <v>12814</v>
      </c>
    </row>
    <row r="763" spans="1:32" ht="230.25" hidden="1" outlineLevel="3" thickBot="1" x14ac:dyDescent="0.25">
      <c r="A763" s="251" t="s">
        <v>4862</v>
      </c>
      <c r="B763" s="597"/>
      <c r="C763" s="635"/>
      <c r="D763" s="627"/>
      <c r="E763" s="209" t="s">
        <v>169</v>
      </c>
      <c r="F763" s="209" t="s">
        <v>5869</v>
      </c>
      <c r="G763" s="143" t="s">
        <v>1247</v>
      </c>
      <c r="H763" s="252" t="s">
        <v>1228</v>
      </c>
      <c r="I763" s="215" t="s">
        <v>1178</v>
      </c>
      <c r="J763" s="255">
        <v>3</v>
      </c>
      <c r="K763" s="259" t="s">
        <v>192</v>
      </c>
      <c r="L763" s="215" t="s">
        <v>203</v>
      </c>
      <c r="M763" s="131">
        <v>1</v>
      </c>
      <c r="N763" s="132">
        <f>J763*M763</f>
        <v>3</v>
      </c>
      <c r="O763" s="551" t="s">
        <v>6563</v>
      </c>
      <c r="P763" s="152" t="s">
        <v>6351</v>
      </c>
      <c r="Q763" s="338">
        <v>2</v>
      </c>
      <c r="R763" s="149">
        <f>N763*Q763</f>
        <v>6</v>
      </c>
      <c r="S763" s="167"/>
      <c r="T763" s="496"/>
      <c r="U763" s="455"/>
      <c r="V763" s="455"/>
      <c r="W763" s="139"/>
      <c r="X763" s="139"/>
      <c r="Y763" s="151"/>
      <c r="Z763" s="139"/>
      <c r="AA763" s="139"/>
      <c r="AB763" s="152"/>
      <c r="AC763" s="155"/>
      <c r="AD763" s="119"/>
      <c r="AE763" s="78"/>
      <c r="AF763" s="123">
        <f t="shared" si="89"/>
        <v>12815</v>
      </c>
    </row>
    <row r="764" spans="1:32" ht="230.25" hidden="1" outlineLevel="3" thickBot="1" x14ac:dyDescent="0.25">
      <c r="A764" s="251" t="s">
        <v>1006</v>
      </c>
      <c r="B764" s="596" t="s">
        <v>2974</v>
      </c>
      <c r="C764" s="598" t="s">
        <v>2975</v>
      </c>
      <c r="D764" s="604" t="s">
        <v>627</v>
      </c>
      <c r="E764" s="206" t="s">
        <v>160</v>
      </c>
      <c r="F764" s="206" t="s">
        <v>1280</v>
      </c>
      <c r="G764" s="205" t="s">
        <v>1247</v>
      </c>
      <c r="H764" s="217" t="s">
        <v>1228</v>
      </c>
      <c r="I764" s="145" t="s">
        <v>1178</v>
      </c>
      <c r="J764" s="130">
        <v>3</v>
      </c>
      <c r="K764" s="203" t="s">
        <v>192</v>
      </c>
      <c r="L764" s="145" t="s">
        <v>203</v>
      </c>
      <c r="M764" s="131">
        <v>1</v>
      </c>
      <c r="N764" s="132">
        <f t="shared" si="92"/>
        <v>3</v>
      </c>
      <c r="O764" s="551" t="s">
        <v>6563</v>
      </c>
      <c r="P764" s="70" t="s">
        <v>6351</v>
      </c>
      <c r="Q764" s="339">
        <v>2</v>
      </c>
      <c r="R764" s="149">
        <f t="shared" si="88"/>
        <v>6</v>
      </c>
      <c r="S764" s="167"/>
      <c r="T764" s="496"/>
      <c r="U764" s="455"/>
      <c r="V764" s="455"/>
      <c r="W764" s="139"/>
      <c r="X764" s="139"/>
      <c r="Y764" s="151"/>
      <c r="Z764" s="139"/>
      <c r="AA764" s="139"/>
      <c r="AB764" s="152"/>
      <c r="AC764" s="155"/>
      <c r="AD764" s="119"/>
      <c r="AE764" s="78"/>
      <c r="AF764" s="123">
        <f t="shared" si="89"/>
        <v>5893</v>
      </c>
    </row>
    <row r="765" spans="1:32" ht="230.25" hidden="1" outlineLevel="3" thickBot="1" x14ac:dyDescent="0.25">
      <c r="A765" s="251" t="s">
        <v>1007</v>
      </c>
      <c r="B765" s="597"/>
      <c r="C765" s="598"/>
      <c r="D765" s="604"/>
      <c r="E765" s="206" t="s">
        <v>163</v>
      </c>
      <c r="F765" s="209" t="s">
        <v>1297</v>
      </c>
      <c r="G765" s="205" t="s">
        <v>729</v>
      </c>
      <c r="H765" s="526" t="s">
        <v>1227</v>
      </c>
      <c r="I765" s="145" t="s">
        <v>768</v>
      </c>
      <c r="J765" s="130">
        <v>2</v>
      </c>
      <c r="K765" s="203" t="s">
        <v>192</v>
      </c>
      <c r="L765" s="145" t="s">
        <v>203</v>
      </c>
      <c r="M765" s="131">
        <v>1</v>
      </c>
      <c r="N765" s="132">
        <f t="shared" si="92"/>
        <v>2</v>
      </c>
      <c r="O765" s="551" t="s">
        <v>6563</v>
      </c>
      <c r="P765" s="70" t="s">
        <v>103</v>
      </c>
      <c r="Q765" s="339">
        <v>2</v>
      </c>
      <c r="R765" s="149">
        <f t="shared" si="88"/>
        <v>4</v>
      </c>
      <c r="S765" s="167"/>
      <c r="T765" s="496"/>
      <c r="U765" s="455"/>
      <c r="V765" s="455"/>
      <c r="W765" s="139"/>
      <c r="X765" s="139"/>
      <c r="Y765" s="151"/>
      <c r="Z765" s="139"/>
      <c r="AA765" s="139"/>
      <c r="AB765" s="152"/>
      <c r="AC765" s="155"/>
      <c r="AD765" s="119"/>
      <c r="AE765" s="78"/>
      <c r="AF765" s="123">
        <f t="shared" si="89"/>
        <v>5894</v>
      </c>
    </row>
    <row r="766" spans="1:32" ht="230.25" hidden="1" outlineLevel="3" thickBot="1" x14ac:dyDescent="0.25">
      <c r="A766" s="251" t="s">
        <v>1008</v>
      </c>
      <c r="B766" s="596" t="s">
        <v>5701</v>
      </c>
      <c r="C766" s="637" t="s">
        <v>2186</v>
      </c>
      <c r="D766" s="626" t="s">
        <v>652</v>
      </c>
      <c r="E766" s="206" t="s">
        <v>173</v>
      </c>
      <c r="F766" s="206" t="s">
        <v>1281</v>
      </c>
      <c r="G766" s="205" t="s">
        <v>1247</v>
      </c>
      <c r="H766" s="217" t="s">
        <v>1228</v>
      </c>
      <c r="I766" s="145" t="s">
        <v>1178</v>
      </c>
      <c r="J766" s="130">
        <v>3</v>
      </c>
      <c r="K766" s="203" t="s">
        <v>192</v>
      </c>
      <c r="L766" s="145" t="s">
        <v>203</v>
      </c>
      <c r="M766" s="131">
        <v>1</v>
      </c>
      <c r="N766" s="132">
        <f t="shared" si="92"/>
        <v>3</v>
      </c>
      <c r="O766" s="551" t="s">
        <v>6563</v>
      </c>
      <c r="P766" s="70" t="s">
        <v>6351</v>
      </c>
      <c r="Q766" s="339">
        <v>2</v>
      </c>
      <c r="R766" s="149">
        <f t="shared" si="88"/>
        <v>6</v>
      </c>
      <c r="S766" s="167"/>
      <c r="T766" s="496"/>
      <c r="U766" s="455"/>
      <c r="V766" s="455"/>
      <c r="W766" s="139"/>
      <c r="X766" s="139"/>
      <c r="Y766" s="151"/>
      <c r="Z766" s="139"/>
      <c r="AA766" s="139"/>
      <c r="AB766" s="152"/>
      <c r="AC766" s="155"/>
      <c r="AD766" s="119"/>
      <c r="AE766" s="78"/>
      <c r="AF766" s="123">
        <f t="shared" si="89"/>
        <v>5895</v>
      </c>
    </row>
    <row r="767" spans="1:32" ht="230.25" hidden="1" outlineLevel="3" thickBot="1" x14ac:dyDescent="0.25">
      <c r="A767" s="251" t="s">
        <v>1009</v>
      </c>
      <c r="B767" s="597"/>
      <c r="C767" s="637"/>
      <c r="D767" s="626"/>
      <c r="E767" s="206" t="s">
        <v>174</v>
      </c>
      <c r="F767" s="206" t="s">
        <v>1281</v>
      </c>
      <c r="G767" s="205" t="s">
        <v>1247</v>
      </c>
      <c r="H767" s="217" t="s">
        <v>1228</v>
      </c>
      <c r="I767" s="145" t="s">
        <v>1178</v>
      </c>
      <c r="J767" s="130">
        <v>3</v>
      </c>
      <c r="K767" s="203" t="s">
        <v>192</v>
      </c>
      <c r="L767" s="145" t="s">
        <v>203</v>
      </c>
      <c r="M767" s="131">
        <v>1</v>
      </c>
      <c r="N767" s="132">
        <f t="shared" si="92"/>
        <v>3</v>
      </c>
      <c r="O767" s="551" t="s">
        <v>6563</v>
      </c>
      <c r="P767" s="70" t="s">
        <v>6351</v>
      </c>
      <c r="Q767" s="339">
        <v>2</v>
      </c>
      <c r="R767" s="149">
        <f t="shared" si="88"/>
        <v>6</v>
      </c>
      <c r="S767" s="167"/>
      <c r="T767" s="496"/>
      <c r="U767" s="455"/>
      <c r="V767" s="455"/>
      <c r="W767" s="139"/>
      <c r="X767" s="139"/>
      <c r="Y767" s="151"/>
      <c r="Z767" s="139"/>
      <c r="AA767" s="139"/>
      <c r="AB767" s="152"/>
      <c r="AC767" s="155"/>
      <c r="AD767" s="119"/>
      <c r="AE767" s="78"/>
      <c r="AF767" s="123">
        <f t="shared" si="89"/>
        <v>5896</v>
      </c>
    </row>
    <row r="768" spans="1:32" ht="230.25" hidden="1" outlineLevel="3" thickBot="1" x14ac:dyDescent="0.25">
      <c r="A768" s="251" t="s">
        <v>1010</v>
      </c>
      <c r="B768" s="628" t="s">
        <v>5700</v>
      </c>
      <c r="C768" s="598" t="s">
        <v>2187</v>
      </c>
      <c r="D768" s="604" t="s">
        <v>642</v>
      </c>
      <c r="E768" s="206" t="s">
        <v>160</v>
      </c>
      <c r="F768" s="139" t="s">
        <v>5702</v>
      </c>
      <c r="G768" s="205" t="s">
        <v>729</v>
      </c>
      <c r="H768" s="526" t="s">
        <v>1227</v>
      </c>
      <c r="I768" s="145" t="s">
        <v>768</v>
      </c>
      <c r="J768" s="130">
        <v>1</v>
      </c>
      <c r="K768" s="203" t="s">
        <v>192</v>
      </c>
      <c r="L768" s="145" t="s">
        <v>203</v>
      </c>
      <c r="M768" s="131">
        <v>1</v>
      </c>
      <c r="N768" s="132">
        <f t="shared" si="92"/>
        <v>1</v>
      </c>
      <c r="O768" s="551" t="s">
        <v>6563</v>
      </c>
      <c r="P768" s="70" t="s">
        <v>103</v>
      </c>
      <c r="Q768" s="339">
        <v>5</v>
      </c>
      <c r="R768" s="149">
        <f t="shared" si="88"/>
        <v>5</v>
      </c>
      <c r="S768" s="167"/>
      <c r="T768" s="496"/>
      <c r="U768" s="455"/>
      <c r="V768" s="455"/>
      <c r="W768" s="139"/>
      <c r="X768" s="139"/>
      <c r="Y768" s="151"/>
      <c r="Z768" s="139"/>
      <c r="AA768" s="139"/>
      <c r="AB768" s="152"/>
      <c r="AC768" s="155"/>
      <c r="AD768" s="119"/>
      <c r="AE768" s="78"/>
      <c r="AF768" s="123">
        <f t="shared" si="89"/>
        <v>5897</v>
      </c>
    </row>
    <row r="769" spans="1:32" ht="230.25" hidden="1" outlineLevel="3" thickBot="1" x14ac:dyDescent="0.25">
      <c r="A769" s="251" t="s">
        <v>1011</v>
      </c>
      <c r="B769" s="597"/>
      <c r="C769" s="598"/>
      <c r="D769" s="604"/>
      <c r="E769" s="206" t="s">
        <v>163</v>
      </c>
      <c r="F769" s="139" t="s">
        <v>1298</v>
      </c>
      <c r="G769" s="205" t="s">
        <v>1247</v>
      </c>
      <c r="H769" s="217" t="s">
        <v>1228</v>
      </c>
      <c r="I769" s="145" t="s">
        <v>1178</v>
      </c>
      <c r="J769" s="130">
        <v>3</v>
      </c>
      <c r="K769" s="203" t="s">
        <v>192</v>
      </c>
      <c r="L769" s="145" t="s">
        <v>203</v>
      </c>
      <c r="M769" s="131">
        <v>1</v>
      </c>
      <c r="N769" s="132">
        <f t="shared" si="92"/>
        <v>3</v>
      </c>
      <c r="O769" s="551" t="s">
        <v>6563</v>
      </c>
      <c r="P769" s="70" t="s">
        <v>6351</v>
      </c>
      <c r="Q769" s="339">
        <v>2</v>
      </c>
      <c r="R769" s="149">
        <f t="shared" si="88"/>
        <v>6</v>
      </c>
      <c r="S769" s="167"/>
      <c r="T769" s="496"/>
      <c r="U769" s="455"/>
      <c r="V769" s="455"/>
      <c r="W769" s="139"/>
      <c r="X769" s="139"/>
      <c r="Y769" s="151"/>
      <c r="Z769" s="139"/>
      <c r="AA769" s="139"/>
      <c r="AB769" s="152"/>
      <c r="AC769" s="155"/>
      <c r="AD769" s="119"/>
      <c r="AE769" s="78"/>
      <c r="AF769" s="123">
        <f t="shared" si="89"/>
        <v>5898</v>
      </c>
    </row>
    <row r="770" spans="1:32" ht="230.25" hidden="1" outlineLevel="3" thickBot="1" x14ac:dyDescent="0.25">
      <c r="A770" s="251" t="s">
        <v>4863</v>
      </c>
      <c r="B770" s="178" t="s">
        <v>2984</v>
      </c>
      <c r="C770" s="254" t="s">
        <v>5814</v>
      </c>
      <c r="D770" s="139" t="s">
        <v>2987</v>
      </c>
      <c r="E770" s="139" t="s">
        <v>2442</v>
      </c>
      <c r="F770" s="209" t="s">
        <v>4336</v>
      </c>
      <c r="G770" s="143" t="s">
        <v>1247</v>
      </c>
      <c r="H770" s="252" t="s">
        <v>1228</v>
      </c>
      <c r="I770" s="215" t="s">
        <v>1178</v>
      </c>
      <c r="J770" s="255">
        <v>3</v>
      </c>
      <c r="K770" s="178" t="s">
        <v>222</v>
      </c>
      <c r="L770" s="256" t="s">
        <v>203</v>
      </c>
      <c r="M770" s="148">
        <v>2</v>
      </c>
      <c r="N770" s="132">
        <f t="shared" si="92"/>
        <v>6</v>
      </c>
      <c r="O770" s="551" t="s">
        <v>6563</v>
      </c>
      <c r="P770" s="152" t="s">
        <v>6351</v>
      </c>
      <c r="Q770" s="338">
        <v>2</v>
      </c>
      <c r="R770" s="149">
        <f>Q770*N770</f>
        <v>12</v>
      </c>
      <c r="S770" s="159"/>
      <c r="T770" s="494"/>
      <c r="U770" s="451"/>
      <c r="V770" s="451"/>
      <c r="W770" s="209"/>
      <c r="X770" s="209"/>
      <c r="Y770" s="211"/>
      <c r="Z770" s="209"/>
      <c r="AA770" s="209"/>
      <c r="AB770" s="160"/>
      <c r="AC770" s="155"/>
      <c r="AD770" s="119"/>
      <c r="AE770" s="78"/>
      <c r="AF770" s="123">
        <f t="shared" si="89"/>
        <v>12816</v>
      </c>
    </row>
    <row r="771" spans="1:32" ht="230.25" hidden="1" outlineLevel="3" thickBot="1" x14ac:dyDescent="0.25">
      <c r="A771" s="251" t="s">
        <v>4864</v>
      </c>
      <c r="B771" s="178" t="s">
        <v>2985</v>
      </c>
      <c r="C771" s="326" t="s">
        <v>2986</v>
      </c>
      <c r="D771" s="139" t="s">
        <v>2988</v>
      </c>
      <c r="E771" s="209" t="s">
        <v>2417</v>
      </c>
      <c r="F771" s="209" t="s">
        <v>4336</v>
      </c>
      <c r="G771" s="143" t="s">
        <v>1247</v>
      </c>
      <c r="H771" s="252" t="s">
        <v>1228</v>
      </c>
      <c r="I771" s="215" t="s">
        <v>1178</v>
      </c>
      <c r="J771" s="255">
        <v>3</v>
      </c>
      <c r="K771" s="178" t="s">
        <v>222</v>
      </c>
      <c r="L771" s="256" t="s">
        <v>203</v>
      </c>
      <c r="M771" s="148">
        <v>2</v>
      </c>
      <c r="N771" s="132">
        <f t="shared" ref="N771" si="93">J771*M771</f>
        <v>6</v>
      </c>
      <c r="O771" s="551" t="s">
        <v>6563</v>
      </c>
      <c r="P771" s="152" t="s">
        <v>6351</v>
      </c>
      <c r="Q771" s="338">
        <v>2</v>
      </c>
      <c r="R771" s="149">
        <f t="shared" ref="R771:R779" si="94">Q771*N771</f>
        <v>12</v>
      </c>
      <c r="S771" s="159"/>
      <c r="T771" s="494"/>
      <c r="U771" s="451"/>
      <c r="V771" s="451"/>
      <c r="W771" s="209"/>
      <c r="X771" s="209"/>
      <c r="Y771" s="211"/>
      <c r="Z771" s="209"/>
      <c r="AA771" s="209"/>
      <c r="AB771" s="160"/>
      <c r="AC771" s="155"/>
      <c r="AD771" s="119"/>
      <c r="AE771" s="78"/>
      <c r="AF771" s="123">
        <f t="shared" si="89"/>
        <v>12817</v>
      </c>
    </row>
    <row r="772" spans="1:32" ht="230.25" hidden="1" outlineLevel="3" thickBot="1" x14ac:dyDescent="0.25">
      <c r="A772" s="251" t="s">
        <v>4865</v>
      </c>
      <c r="B772" s="178" t="s">
        <v>2990</v>
      </c>
      <c r="C772" s="326" t="s">
        <v>2989</v>
      </c>
      <c r="D772" s="139" t="s">
        <v>2991</v>
      </c>
      <c r="E772" s="209" t="s">
        <v>786</v>
      </c>
      <c r="F772" s="209" t="s">
        <v>5743</v>
      </c>
      <c r="G772" s="209" t="s">
        <v>674</v>
      </c>
      <c r="H772" s="526" t="s">
        <v>1227</v>
      </c>
      <c r="I772" s="215" t="s">
        <v>768</v>
      </c>
      <c r="J772" s="255">
        <v>1</v>
      </c>
      <c r="K772" s="178" t="s">
        <v>189</v>
      </c>
      <c r="L772" s="256" t="s">
        <v>164</v>
      </c>
      <c r="M772" s="148">
        <v>1</v>
      </c>
      <c r="N772" s="132">
        <f t="shared" ref="N772:N780" si="95">M772*J772</f>
        <v>1</v>
      </c>
      <c r="O772" s="551" t="s">
        <v>6563</v>
      </c>
      <c r="P772" s="152" t="s">
        <v>103</v>
      </c>
      <c r="Q772" s="338">
        <v>5</v>
      </c>
      <c r="R772" s="149">
        <f t="shared" si="94"/>
        <v>5</v>
      </c>
      <c r="S772" s="159"/>
      <c r="T772" s="494"/>
      <c r="U772" s="451"/>
      <c r="V772" s="451"/>
      <c r="W772" s="209"/>
      <c r="X772" s="209"/>
      <c r="Y772" s="211"/>
      <c r="Z772" s="209"/>
      <c r="AA772" s="209"/>
      <c r="AB772" s="160"/>
      <c r="AC772" s="155"/>
      <c r="AD772" s="119"/>
      <c r="AE772" s="78"/>
      <c r="AF772" s="123">
        <f t="shared" si="89"/>
        <v>12818</v>
      </c>
    </row>
    <row r="773" spans="1:32" ht="21" outlineLevel="2" collapsed="1" thickBot="1" x14ac:dyDescent="0.25">
      <c r="A773" s="144"/>
      <c r="B773" s="117" t="s">
        <v>2377</v>
      </c>
      <c r="C773" s="270"/>
      <c r="D773" s="116"/>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c r="AA773" s="117"/>
      <c r="AB773" s="117"/>
      <c r="AC773" s="117"/>
      <c r="AD773" s="118"/>
      <c r="AE773" s="78"/>
      <c r="AF773" s="123">
        <f t="shared" si="89"/>
        <v>0</v>
      </c>
    </row>
    <row r="774" spans="1:32" ht="230.25" hidden="1" outlineLevel="3" thickBot="1" x14ac:dyDescent="0.25">
      <c r="A774" s="251" t="s">
        <v>4866</v>
      </c>
      <c r="B774" s="596" t="s">
        <v>3013</v>
      </c>
      <c r="C774" s="600" t="s">
        <v>2992</v>
      </c>
      <c r="D774" s="624" t="s">
        <v>3015</v>
      </c>
      <c r="E774" s="139" t="s">
        <v>194</v>
      </c>
      <c r="F774" s="139" t="s">
        <v>3014</v>
      </c>
      <c r="G774" s="133" t="s">
        <v>817</v>
      </c>
      <c r="H774" s="526" t="s">
        <v>1803</v>
      </c>
      <c r="I774" s="160" t="s">
        <v>3018</v>
      </c>
      <c r="J774" s="255">
        <v>3</v>
      </c>
      <c r="K774" s="178" t="s">
        <v>448</v>
      </c>
      <c r="L774" s="256" t="s">
        <v>5788</v>
      </c>
      <c r="M774" s="350">
        <v>1</v>
      </c>
      <c r="N774" s="147">
        <f t="shared" si="95"/>
        <v>3</v>
      </c>
      <c r="O774" s="551" t="s">
        <v>6563</v>
      </c>
      <c r="P774" s="152" t="s">
        <v>6348</v>
      </c>
      <c r="Q774" s="338">
        <v>3</v>
      </c>
      <c r="R774" s="149">
        <f t="shared" si="94"/>
        <v>9</v>
      </c>
      <c r="S774" s="443"/>
      <c r="T774" s="494"/>
      <c r="U774" s="451"/>
      <c r="V774" s="451"/>
      <c r="W774" s="431"/>
      <c r="X774" s="431"/>
      <c r="Y774" s="429"/>
      <c r="Z774" s="431"/>
      <c r="AA774" s="431"/>
      <c r="AB774" s="444"/>
      <c r="AC774" s="155"/>
      <c r="AD774" s="119"/>
      <c r="AE774" s="78"/>
      <c r="AF774" s="123">
        <f t="shared" si="89"/>
        <v>12819</v>
      </c>
    </row>
    <row r="775" spans="1:32" ht="230.25" hidden="1" outlineLevel="3" thickBot="1" x14ac:dyDescent="0.25">
      <c r="A775" s="251" t="s">
        <v>4867</v>
      </c>
      <c r="B775" s="597"/>
      <c r="C775" s="602"/>
      <c r="D775" s="625"/>
      <c r="E775" s="139" t="s">
        <v>251</v>
      </c>
      <c r="F775" s="139" t="s">
        <v>3016</v>
      </c>
      <c r="G775" s="133" t="s">
        <v>1254</v>
      </c>
      <c r="H775" s="526" t="s">
        <v>1227</v>
      </c>
      <c r="I775" s="215" t="s">
        <v>768</v>
      </c>
      <c r="J775" s="257">
        <v>1</v>
      </c>
      <c r="K775" s="178" t="s">
        <v>446</v>
      </c>
      <c r="L775" s="256" t="s">
        <v>5792</v>
      </c>
      <c r="M775" s="350">
        <v>1</v>
      </c>
      <c r="N775" s="147">
        <f t="shared" si="95"/>
        <v>1</v>
      </c>
      <c r="O775" s="551" t="s">
        <v>6563</v>
      </c>
      <c r="P775" s="152" t="s">
        <v>675</v>
      </c>
      <c r="Q775" s="338">
        <v>5</v>
      </c>
      <c r="R775" s="149">
        <f t="shared" si="94"/>
        <v>5</v>
      </c>
      <c r="S775" s="443"/>
      <c r="T775" s="494"/>
      <c r="U775" s="451"/>
      <c r="V775" s="451"/>
      <c r="W775" s="431"/>
      <c r="X775" s="431"/>
      <c r="Y775" s="429"/>
      <c r="Z775" s="431"/>
      <c r="AA775" s="431"/>
      <c r="AB775" s="444"/>
      <c r="AC775" s="155"/>
      <c r="AD775" s="119"/>
      <c r="AE775" s="78"/>
      <c r="AF775" s="123">
        <f t="shared" si="89"/>
        <v>12820</v>
      </c>
    </row>
    <row r="776" spans="1:32" ht="230.25" hidden="1" outlineLevel="3" thickBot="1" x14ac:dyDescent="0.25">
      <c r="A776" s="251" t="s">
        <v>4868</v>
      </c>
      <c r="B776" s="596" t="s">
        <v>3017</v>
      </c>
      <c r="C776" s="600" t="s">
        <v>2993</v>
      </c>
      <c r="D776" s="624" t="s">
        <v>3015</v>
      </c>
      <c r="E776" s="139" t="s">
        <v>194</v>
      </c>
      <c r="F776" s="139" t="s">
        <v>3016</v>
      </c>
      <c r="G776" s="133" t="s">
        <v>1254</v>
      </c>
      <c r="H776" s="526" t="s">
        <v>1227</v>
      </c>
      <c r="I776" s="215" t="s">
        <v>768</v>
      </c>
      <c r="J776" s="257">
        <v>1</v>
      </c>
      <c r="K776" s="178" t="s">
        <v>448</v>
      </c>
      <c r="L776" s="256" t="s">
        <v>5788</v>
      </c>
      <c r="M776" s="350">
        <v>1</v>
      </c>
      <c r="N776" s="147">
        <f t="shared" si="95"/>
        <v>1</v>
      </c>
      <c r="O776" s="551" t="s">
        <v>6563</v>
      </c>
      <c r="P776" s="152" t="s">
        <v>103</v>
      </c>
      <c r="Q776" s="338">
        <v>5</v>
      </c>
      <c r="R776" s="149">
        <f t="shared" si="94"/>
        <v>5</v>
      </c>
      <c r="S776" s="443"/>
      <c r="T776" s="494"/>
      <c r="U776" s="451"/>
      <c r="V776" s="451"/>
      <c r="W776" s="431"/>
      <c r="X776" s="431"/>
      <c r="Y776" s="429"/>
      <c r="Z776" s="431"/>
      <c r="AA776" s="431"/>
      <c r="AB776" s="444"/>
      <c r="AC776" s="155"/>
      <c r="AD776" s="119"/>
      <c r="AE776" s="78"/>
      <c r="AF776" s="123">
        <f t="shared" si="89"/>
        <v>12821</v>
      </c>
    </row>
    <row r="777" spans="1:32" ht="230.25" hidden="1" outlineLevel="3" thickBot="1" x14ac:dyDescent="0.25">
      <c r="A777" s="251" t="s">
        <v>4869</v>
      </c>
      <c r="B777" s="597"/>
      <c r="C777" s="602"/>
      <c r="D777" s="625"/>
      <c r="E777" s="139" t="s">
        <v>251</v>
      </c>
      <c r="F777" s="139" t="s">
        <v>3014</v>
      </c>
      <c r="G777" s="133" t="s">
        <v>817</v>
      </c>
      <c r="H777" s="526" t="s">
        <v>1803</v>
      </c>
      <c r="I777" s="160" t="s">
        <v>3018</v>
      </c>
      <c r="J777" s="255">
        <v>3</v>
      </c>
      <c r="K777" s="178" t="s">
        <v>446</v>
      </c>
      <c r="L777" s="256" t="s">
        <v>5792</v>
      </c>
      <c r="M777" s="350">
        <v>1</v>
      </c>
      <c r="N777" s="147">
        <f t="shared" si="95"/>
        <v>3</v>
      </c>
      <c r="O777" s="551" t="s">
        <v>6563</v>
      </c>
      <c r="P777" s="152" t="s">
        <v>6348</v>
      </c>
      <c r="Q777" s="338">
        <v>3</v>
      </c>
      <c r="R777" s="149">
        <f t="shared" si="94"/>
        <v>9</v>
      </c>
      <c r="S777" s="443"/>
      <c r="T777" s="494"/>
      <c r="U777" s="451"/>
      <c r="V777" s="451"/>
      <c r="W777" s="431"/>
      <c r="X777" s="431"/>
      <c r="Y777" s="429"/>
      <c r="Z777" s="431"/>
      <c r="AA777" s="431"/>
      <c r="AB777" s="444"/>
      <c r="AC777" s="155"/>
      <c r="AD777" s="119"/>
      <c r="AE777" s="78"/>
      <c r="AF777" s="123">
        <f t="shared" si="89"/>
        <v>12822</v>
      </c>
    </row>
    <row r="778" spans="1:32" ht="230.25" hidden="1" outlineLevel="3" thickBot="1" x14ac:dyDescent="0.25">
      <c r="A778" s="251" t="s">
        <v>4870</v>
      </c>
      <c r="B778" s="596" t="s">
        <v>3020</v>
      </c>
      <c r="C778" s="600" t="s">
        <v>2994</v>
      </c>
      <c r="D778" s="624" t="s">
        <v>3019</v>
      </c>
      <c r="E778" s="139" t="s">
        <v>194</v>
      </c>
      <c r="F778" s="139" t="s">
        <v>5744</v>
      </c>
      <c r="G778" s="133" t="s">
        <v>817</v>
      </c>
      <c r="H778" s="526" t="s">
        <v>1803</v>
      </c>
      <c r="I778" s="160" t="s">
        <v>3018</v>
      </c>
      <c r="J778" s="255">
        <v>3</v>
      </c>
      <c r="K778" s="178" t="s">
        <v>448</v>
      </c>
      <c r="L778" s="256" t="s">
        <v>5788</v>
      </c>
      <c r="M778" s="350">
        <v>1</v>
      </c>
      <c r="N778" s="147">
        <f t="shared" si="95"/>
        <v>3</v>
      </c>
      <c r="O778" s="551" t="s">
        <v>6563</v>
      </c>
      <c r="P778" s="152" t="s">
        <v>6348</v>
      </c>
      <c r="Q778" s="338">
        <v>3</v>
      </c>
      <c r="R778" s="149">
        <f t="shared" si="94"/>
        <v>9</v>
      </c>
      <c r="S778" s="443"/>
      <c r="T778" s="494"/>
      <c r="U778" s="451"/>
      <c r="V778" s="451"/>
      <c r="W778" s="431"/>
      <c r="X778" s="431"/>
      <c r="Y778" s="429"/>
      <c r="Z778" s="431"/>
      <c r="AA778" s="431"/>
      <c r="AB778" s="444"/>
      <c r="AC778" s="155"/>
      <c r="AD778" s="119"/>
      <c r="AE778" s="78"/>
      <c r="AF778" s="123">
        <f t="shared" si="89"/>
        <v>12823</v>
      </c>
    </row>
    <row r="779" spans="1:32" ht="230.25" hidden="1" outlineLevel="3" thickBot="1" x14ac:dyDescent="0.25">
      <c r="A779" s="251" t="s">
        <v>4871</v>
      </c>
      <c r="B779" s="597"/>
      <c r="C779" s="602"/>
      <c r="D779" s="625"/>
      <c r="E779" s="139" t="s">
        <v>251</v>
      </c>
      <c r="F779" s="139" t="s">
        <v>5745</v>
      </c>
      <c r="G779" s="133" t="s">
        <v>1254</v>
      </c>
      <c r="H779" s="526" t="s">
        <v>1227</v>
      </c>
      <c r="I779" s="215" t="s">
        <v>768</v>
      </c>
      <c r="J779" s="257">
        <v>2</v>
      </c>
      <c r="K779" s="178" t="s">
        <v>446</v>
      </c>
      <c r="L779" s="256" t="s">
        <v>5792</v>
      </c>
      <c r="M779" s="350">
        <v>1</v>
      </c>
      <c r="N779" s="147">
        <f t="shared" si="95"/>
        <v>2</v>
      </c>
      <c r="O779" s="551" t="s">
        <v>6563</v>
      </c>
      <c r="P779" s="152" t="s">
        <v>675</v>
      </c>
      <c r="Q779" s="338">
        <v>5</v>
      </c>
      <c r="R779" s="149">
        <f t="shared" si="94"/>
        <v>10</v>
      </c>
      <c r="S779" s="443"/>
      <c r="T779" s="494"/>
      <c r="U779" s="451"/>
      <c r="V779" s="451"/>
      <c r="W779" s="431"/>
      <c r="X779" s="431"/>
      <c r="Y779" s="429"/>
      <c r="Z779" s="431"/>
      <c r="AA779" s="431"/>
      <c r="AB779" s="444"/>
      <c r="AC779" s="155"/>
      <c r="AD779" s="119"/>
      <c r="AE779" s="78"/>
      <c r="AF779" s="123">
        <f t="shared" ref="AF779:AF842" si="96">VALUE(RIGHT((IF(A779="",0,A779)),5))</f>
        <v>12824</v>
      </c>
    </row>
    <row r="780" spans="1:32" ht="230.25" hidden="1" outlineLevel="3" thickBot="1" x14ac:dyDescent="0.25">
      <c r="A780" s="144" t="s">
        <v>572</v>
      </c>
      <c r="B780" s="647" t="s">
        <v>2999</v>
      </c>
      <c r="C780" s="637" t="s">
        <v>2995</v>
      </c>
      <c r="D780" s="626" t="s">
        <v>332</v>
      </c>
      <c r="E780" s="224" t="s">
        <v>231</v>
      </c>
      <c r="F780" s="224" t="s">
        <v>333</v>
      </c>
      <c r="G780" s="124" t="s">
        <v>328</v>
      </c>
      <c r="H780" s="526" t="s">
        <v>1227</v>
      </c>
      <c r="I780" s="145" t="s">
        <v>768</v>
      </c>
      <c r="J780" s="146">
        <v>2</v>
      </c>
      <c r="K780" s="134" t="s">
        <v>211</v>
      </c>
      <c r="L780" s="125" t="s">
        <v>331</v>
      </c>
      <c r="M780" s="148">
        <v>1</v>
      </c>
      <c r="N780" s="132">
        <f t="shared" si="95"/>
        <v>2</v>
      </c>
      <c r="O780" s="551" t="s">
        <v>6563</v>
      </c>
      <c r="P780" s="158" t="s">
        <v>103</v>
      </c>
      <c r="Q780" s="339">
        <v>5</v>
      </c>
      <c r="R780" s="149">
        <f t="shared" ref="R780:R785" si="97">N780*Q780</f>
        <v>10</v>
      </c>
      <c r="S780" s="443"/>
      <c r="T780" s="494"/>
      <c r="U780" s="451"/>
      <c r="V780" s="451"/>
      <c r="W780" s="431"/>
      <c r="X780" s="431"/>
      <c r="Y780" s="429"/>
      <c r="Z780" s="431"/>
      <c r="AA780" s="431"/>
      <c r="AB780" s="444"/>
      <c r="AC780" s="155"/>
      <c r="AD780" s="119"/>
      <c r="AE780" s="78"/>
      <c r="AF780" s="123">
        <f t="shared" si="96"/>
        <v>-1814</v>
      </c>
    </row>
    <row r="781" spans="1:32" ht="230.25" hidden="1" outlineLevel="3" thickBot="1" x14ac:dyDescent="0.25">
      <c r="A781" s="144" t="s">
        <v>573</v>
      </c>
      <c r="B781" s="649"/>
      <c r="C781" s="637"/>
      <c r="D781" s="626"/>
      <c r="E781" s="224" t="s">
        <v>233</v>
      </c>
      <c r="F781" s="224" t="s">
        <v>2062</v>
      </c>
      <c r="G781" s="124" t="s">
        <v>817</v>
      </c>
      <c r="H781" s="525" t="s">
        <v>1803</v>
      </c>
      <c r="I781" s="145" t="s">
        <v>1178</v>
      </c>
      <c r="J781" s="146">
        <v>4</v>
      </c>
      <c r="K781" s="134" t="s">
        <v>211</v>
      </c>
      <c r="L781" s="125" t="s">
        <v>334</v>
      </c>
      <c r="M781" s="148">
        <v>1</v>
      </c>
      <c r="N781" s="147">
        <f>J781*M781</f>
        <v>4</v>
      </c>
      <c r="O781" s="551" t="s">
        <v>6563</v>
      </c>
      <c r="P781" s="158" t="s">
        <v>6348</v>
      </c>
      <c r="Q781" s="339">
        <v>2</v>
      </c>
      <c r="R781" s="149">
        <f t="shared" si="97"/>
        <v>8</v>
      </c>
      <c r="S781" s="443"/>
      <c r="T781" s="494"/>
      <c r="U781" s="451"/>
      <c r="V781" s="451"/>
      <c r="W781" s="431"/>
      <c r="X781" s="431"/>
      <c r="Y781" s="429"/>
      <c r="Z781" s="431"/>
      <c r="AA781" s="431"/>
      <c r="AB781" s="444"/>
      <c r="AC781" s="155"/>
      <c r="AD781" s="119"/>
      <c r="AE781" s="78"/>
      <c r="AF781" s="123">
        <f t="shared" si="96"/>
        <v>-1815</v>
      </c>
    </row>
    <row r="782" spans="1:32" ht="230.25" hidden="1" outlineLevel="3" thickBot="1" x14ac:dyDescent="0.25">
      <c r="A782" s="251" t="s">
        <v>568</v>
      </c>
      <c r="B782" s="647" t="s">
        <v>2998</v>
      </c>
      <c r="C782" s="637" t="s">
        <v>2191</v>
      </c>
      <c r="D782" s="626" t="s">
        <v>322</v>
      </c>
      <c r="E782" s="224" t="s">
        <v>323</v>
      </c>
      <c r="F782" s="224" t="s">
        <v>324</v>
      </c>
      <c r="G782" s="124" t="s">
        <v>817</v>
      </c>
      <c r="H782" s="523" t="s">
        <v>1803</v>
      </c>
      <c r="I782" s="145" t="s">
        <v>1178</v>
      </c>
      <c r="J782" s="146">
        <v>4</v>
      </c>
      <c r="K782" s="134" t="s">
        <v>277</v>
      </c>
      <c r="L782" s="125" t="s">
        <v>325</v>
      </c>
      <c r="M782" s="148">
        <v>2</v>
      </c>
      <c r="N782" s="147">
        <f>J782*M782</f>
        <v>8</v>
      </c>
      <c r="O782" s="551" t="s">
        <v>6563</v>
      </c>
      <c r="P782" s="158" t="s">
        <v>6348</v>
      </c>
      <c r="Q782" s="339">
        <v>2</v>
      </c>
      <c r="R782" s="149">
        <f t="shared" si="97"/>
        <v>16</v>
      </c>
      <c r="S782" s="443"/>
      <c r="T782" s="494"/>
      <c r="U782" s="451"/>
      <c r="V782" s="451"/>
      <c r="W782" s="431"/>
      <c r="X782" s="431"/>
      <c r="Y782" s="429"/>
      <c r="Z782" s="431"/>
      <c r="AA782" s="431"/>
      <c r="AB782" s="444"/>
      <c r="AC782" s="155"/>
      <c r="AD782" s="119"/>
      <c r="AE782" s="78"/>
      <c r="AF782" s="123">
        <f t="shared" si="96"/>
        <v>-1810</v>
      </c>
    </row>
    <row r="783" spans="1:32" ht="230.25" hidden="1" outlineLevel="3" thickBot="1" x14ac:dyDescent="0.25">
      <c r="A783" s="144" t="s">
        <v>569</v>
      </c>
      <c r="B783" s="649"/>
      <c r="C783" s="637"/>
      <c r="D783" s="626"/>
      <c r="E783" s="224" t="s">
        <v>326</v>
      </c>
      <c r="F783" s="224" t="s">
        <v>327</v>
      </c>
      <c r="G783" s="124" t="s">
        <v>328</v>
      </c>
      <c r="H783" s="526" t="s">
        <v>1227</v>
      </c>
      <c r="I783" s="145" t="s">
        <v>768</v>
      </c>
      <c r="J783" s="146">
        <v>2</v>
      </c>
      <c r="K783" s="134" t="s">
        <v>277</v>
      </c>
      <c r="L783" s="125" t="s">
        <v>329</v>
      </c>
      <c r="M783" s="331">
        <v>2</v>
      </c>
      <c r="N783" s="147">
        <f>J783*M783</f>
        <v>4</v>
      </c>
      <c r="O783" s="551" t="s">
        <v>6563</v>
      </c>
      <c r="P783" s="158" t="s">
        <v>6376</v>
      </c>
      <c r="Q783" s="339">
        <v>2</v>
      </c>
      <c r="R783" s="149">
        <f t="shared" si="97"/>
        <v>8</v>
      </c>
      <c r="S783" s="443"/>
      <c r="T783" s="494"/>
      <c r="U783" s="451"/>
      <c r="V783" s="451"/>
      <c r="W783" s="431"/>
      <c r="X783" s="431"/>
      <c r="Y783" s="429"/>
      <c r="Z783" s="431"/>
      <c r="AA783" s="431"/>
      <c r="AB783" s="444"/>
      <c r="AC783" s="155"/>
      <c r="AD783" s="119"/>
      <c r="AE783" s="78"/>
      <c r="AF783" s="123">
        <f t="shared" si="96"/>
        <v>-1811</v>
      </c>
    </row>
    <row r="784" spans="1:32" ht="230.25" hidden="1" outlineLevel="3" thickBot="1" x14ac:dyDescent="0.25">
      <c r="A784" s="251" t="s">
        <v>4872</v>
      </c>
      <c r="B784" s="596" t="s">
        <v>3025</v>
      </c>
      <c r="C784" s="600" t="s">
        <v>2996</v>
      </c>
      <c r="D784" s="627" t="s">
        <v>443</v>
      </c>
      <c r="E784" s="209" t="s">
        <v>208</v>
      </c>
      <c r="F784" s="209" t="s">
        <v>2410</v>
      </c>
      <c r="G784" s="143" t="s">
        <v>1254</v>
      </c>
      <c r="H784" s="526" t="s">
        <v>1227</v>
      </c>
      <c r="I784" s="215" t="s">
        <v>768</v>
      </c>
      <c r="J784" s="255">
        <v>1</v>
      </c>
      <c r="K784" s="259" t="s">
        <v>192</v>
      </c>
      <c r="L784" s="215" t="s">
        <v>203</v>
      </c>
      <c r="M784" s="166">
        <v>1</v>
      </c>
      <c r="N784" s="147">
        <f>J784*M784</f>
        <v>1</v>
      </c>
      <c r="O784" s="551" t="s">
        <v>6563</v>
      </c>
      <c r="P784" s="70" t="s">
        <v>103</v>
      </c>
      <c r="Q784" s="338">
        <v>5</v>
      </c>
      <c r="R784" s="149">
        <f t="shared" si="97"/>
        <v>5</v>
      </c>
      <c r="S784" s="443"/>
      <c r="T784" s="494"/>
      <c r="U784" s="451"/>
      <c r="V784" s="451"/>
      <c r="W784" s="431"/>
      <c r="X784" s="431"/>
      <c r="Y784" s="429"/>
      <c r="Z784" s="431"/>
      <c r="AA784" s="431"/>
      <c r="AB784" s="444"/>
      <c r="AC784" s="155"/>
      <c r="AD784" s="119"/>
      <c r="AE784" s="78"/>
      <c r="AF784" s="123">
        <f t="shared" si="96"/>
        <v>12825</v>
      </c>
    </row>
    <row r="785" spans="1:32" ht="230.25" hidden="1" outlineLevel="3" thickBot="1" x14ac:dyDescent="0.25">
      <c r="A785" s="251" t="s">
        <v>4873</v>
      </c>
      <c r="B785" s="597"/>
      <c r="C785" s="602"/>
      <c r="D785" s="627"/>
      <c r="E785" s="209" t="s">
        <v>255</v>
      </c>
      <c r="F785" s="486" t="s">
        <v>2801</v>
      </c>
      <c r="G785" s="487" t="s">
        <v>4218</v>
      </c>
      <c r="H785" s="526" t="s">
        <v>1803</v>
      </c>
      <c r="I785" s="215" t="s">
        <v>3018</v>
      </c>
      <c r="J785" s="257">
        <v>3</v>
      </c>
      <c r="K785" s="178" t="s">
        <v>453</v>
      </c>
      <c r="L785" s="256" t="s">
        <v>449</v>
      </c>
      <c r="M785" s="253">
        <v>2</v>
      </c>
      <c r="N785" s="147">
        <f t="shared" ref="N785" si="98">J785*M785</f>
        <v>6</v>
      </c>
      <c r="O785" s="551" t="s">
        <v>6563</v>
      </c>
      <c r="P785" s="152" t="s">
        <v>6348</v>
      </c>
      <c r="Q785" s="339">
        <v>3</v>
      </c>
      <c r="R785" s="149">
        <f t="shared" si="97"/>
        <v>18</v>
      </c>
      <c r="S785" s="443"/>
      <c r="T785" s="494"/>
      <c r="U785" s="451"/>
      <c r="V785" s="451"/>
      <c r="W785" s="431"/>
      <c r="X785" s="431"/>
      <c r="Y785" s="429"/>
      <c r="Z785" s="431"/>
      <c r="AA785" s="431"/>
      <c r="AB785" s="444"/>
      <c r="AC785" s="155"/>
      <c r="AD785" s="119"/>
      <c r="AE785" s="78"/>
      <c r="AF785" s="123">
        <f t="shared" si="96"/>
        <v>12826</v>
      </c>
    </row>
    <row r="786" spans="1:32" ht="230.25" hidden="1" outlineLevel="3" thickBot="1" x14ac:dyDescent="0.25">
      <c r="A786" s="144" t="s">
        <v>570</v>
      </c>
      <c r="B786" s="647" t="s">
        <v>2997</v>
      </c>
      <c r="C786" s="637" t="s">
        <v>2192</v>
      </c>
      <c r="D786" s="626" t="s">
        <v>330</v>
      </c>
      <c r="E786" s="224" t="s">
        <v>163</v>
      </c>
      <c r="F786" s="224" t="s">
        <v>2061</v>
      </c>
      <c r="G786" s="124" t="s">
        <v>328</v>
      </c>
      <c r="H786" s="526" t="s">
        <v>1227</v>
      </c>
      <c r="I786" s="145" t="s">
        <v>768</v>
      </c>
      <c r="J786" s="146">
        <v>2</v>
      </c>
      <c r="K786" s="134" t="s">
        <v>211</v>
      </c>
      <c r="L786" s="125" t="s">
        <v>331</v>
      </c>
      <c r="M786" s="148">
        <v>1</v>
      </c>
      <c r="N786" s="147">
        <f t="shared" ref="N786:N792" si="99">J786*M786</f>
        <v>2</v>
      </c>
      <c r="O786" s="551" t="s">
        <v>6563</v>
      </c>
      <c r="P786" s="158" t="s">
        <v>6376</v>
      </c>
      <c r="Q786" s="339">
        <v>2</v>
      </c>
      <c r="R786" s="149">
        <f t="shared" ref="R786:R792" si="100">N786*Q786</f>
        <v>4</v>
      </c>
      <c r="S786" s="443"/>
      <c r="T786" s="494"/>
      <c r="U786" s="451"/>
      <c r="V786" s="451"/>
      <c r="W786" s="431"/>
      <c r="X786" s="431"/>
      <c r="Y786" s="429"/>
      <c r="Z786" s="431"/>
      <c r="AA786" s="431"/>
      <c r="AB786" s="444"/>
      <c r="AC786" s="155"/>
      <c r="AD786" s="119"/>
      <c r="AE786" s="78"/>
      <c r="AF786" s="123">
        <f t="shared" si="96"/>
        <v>-1812</v>
      </c>
    </row>
    <row r="787" spans="1:32" ht="230.25" hidden="1" outlineLevel="3" thickBot="1" x14ac:dyDescent="0.25">
      <c r="A787" s="144" t="s">
        <v>571</v>
      </c>
      <c r="B787" s="649"/>
      <c r="C787" s="637"/>
      <c r="D787" s="626"/>
      <c r="E787" s="224" t="s">
        <v>160</v>
      </c>
      <c r="F787" s="224" t="s">
        <v>1948</v>
      </c>
      <c r="G787" s="124" t="s">
        <v>815</v>
      </c>
      <c r="H787" s="526" t="s">
        <v>1227</v>
      </c>
      <c r="I787" s="145" t="s">
        <v>768</v>
      </c>
      <c r="J787" s="146">
        <v>2</v>
      </c>
      <c r="K787" s="134" t="s">
        <v>211</v>
      </c>
      <c r="L787" s="125" t="s">
        <v>331</v>
      </c>
      <c r="M787" s="331">
        <v>1</v>
      </c>
      <c r="N787" s="147">
        <f t="shared" si="99"/>
        <v>2</v>
      </c>
      <c r="O787" s="551" t="s">
        <v>6563</v>
      </c>
      <c r="P787" s="158" t="s">
        <v>103</v>
      </c>
      <c r="Q787" s="339">
        <v>5</v>
      </c>
      <c r="R787" s="149">
        <f t="shared" si="100"/>
        <v>10</v>
      </c>
      <c r="S787" s="443"/>
      <c r="T787" s="494"/>
      <c r="U787" s="451"/>
      <c r="V787" s="451"/>
      <c r="W787" s="431"/>
      <c r="X787" s="431"/>
      <c r="Y787" s="429"/>
      <c r="Z787" s="431"/>
      <c r="AA787" s="431"/>
      <c r="AB787" s="444"/>
      <c r="AC787" s="155"/>
      <c r="AD787" s="119"/>
      <c r="AE787" s="78"/>
      <c r="AF787" s="123">
        <f t="shared" si="96"/>
        <v>-1813</v>
      </c>
    </row>
    <row r="788" spans="1:32" ht="230.25" hidden="1" outlineLevel="3" thickBot="1" x14ac:dyDescent="0.25">
      <c r="A788" s="251" t="s">
        <v>4874</v>
      </c>
      <c r="B788" s="596" t="s">
        <v>3020</v>
      </c>
      <c r="C788" s="600" t="s">
        <v>3000</v>
      </c>
      <c r="D788" s="624" t="s">
        <v>3023</v>
      </c>
      <c r="E788" s="209" t="s">
        <v>208</v>
      </c>
      <c r="F788" s="139" t="s">
        <v>5870</v>
      </c>
      <c r="G788" s="133" t="s">
        <v>815</v>
      </c>
      <c r="H788" s="526" t="s">
        <v>1227</v>
      </c>
      <c r="I788" s="215" t="s">
        <v>768</v>
      </c>
      <c r="J788" s="257">
        <v>2</v>
      </c>
      <c r="K788" s="259" t="s">
        <v>192</v>
      </c>
      <c r="L788" s="215" t="s">
        <v>203</v>
      </c>
      <c r="M788" s="223">
        <v>1</v>
      </c>
      <c r="N788" s="147">
        <f t="shared" si="99"/>
        <v>2</v>
      </c>
      <c r="O788" s="551" t="s">
        <v>6563</v>
      </c>
      <c r="P788" s="70" t="s">
        <v>103</v>
      </c>
      <c r="Q788" s="338">
        <v>5</v>
      </c>
      <c r="R788" s="149">
        <f t="shared" si="100"/>
        <v>10</v>
      </c>
      <c r="S788" s="443"/>
      <c r="T788" s="494"/>
      <c r="U788" s="451"/>
      <c r="V788" s="451"/>
      <c r="W788" s="431"/>
      <c r="X788" s="431"/>
      <c r="Y788" s="429"/>
      <c r="Z788" s="431"/>
      <c r="AA788" s="431"/>
      <c r="AB788" s="444"/>
      <c r="AC788" s="155"/>
      <c r="AD788" s="119"/>
      <c r="AE788" s="78"/>
      <c r="AF788" s="123">
        <f t="shared" si="96"/>
        <v>12827</v>
      </c>
    </row>
    <row r="789" spans="1:32" ht="230.25" hidden="1" outlineLevel="3" thickBot="1" x14ac:dyDescent="0.25">
      <c r="A789" s="251" t="s">
        <v>4875</v>
      </c>
      <c r="B789" s="597"/>
      <c r="C789" s="602"/>
      <c r="D789" s="625"/>
      <c r="E789" s="209" t="s">
        <v>255</v>
      </c>
      <c r="F789" s="139" t="s">
        <v>5746</v>
      </c>
      <c r="G789" s="133" t="s">
        <v>817</v>
      </c>
      <c r="H789" s="513" t="s">
        <v>1803</v>
      </c>
      <c r="I789" s="215" t="s">
        <v>1178</v>
      </c>
      <c r="J789" s="257">
        <v>4</v>
      </c>
      <c r="K789" s="178" t="s">
        <v>453</v>
      </c>
      <c r="L789" s="256" t="s">
        <v>449</v>
      </c>
      <c r="M789" s="351">
        <v>1</v>
      </c>
      <c r="N789" s="147">
        <f t="shared" si="99"/>
        <v>4</v>
      </c>
      <c r="O789" s="551" t="s">
        <v>6563</v>
      </c>
      <c r="P789" s="152" t="s">
        <v>6348</v>
      </c>
      <c r="Q789" s="338">
        <v>3</v>
      </c>
      <c r="R789" s="149">
        <f t="shared" si="100"/>
        <v>12</v>
      </c>
      <c r="S789" s="443"/>
      <c r="T789" s="494"/>
      <c r="U789" s="451"/>
      <c r="V789" s="451"/>
      <c r="W789" s="431"/>
      <c r="X789" s="431"/>
      <c r="Y789" s="429"/>
      <c r="Z789" s="431"/>
      <c r="AA789" s="431"/>
      <c r="AB789" s="444"/>
      <c r="AC789" s="155"/>
      <c r="AD789" s="119"/>
      <c r="AE789" s="78"/>
      <c r="AF789" s="123">
        <f t="shared" si="96"/>
        <v>12828</v>
      </c>
    </row>
    <row r="790" spans="1:32" ht="230.25" hidden="1" outlineLevel="3" thickBot="1" x14ac:dyDescent="0.25">
      <c r="A790" s="251" t="s">
        <v>4876</v>
      </c>
      <c r="B790" s="596" t="s">
        <v>3022</v>
      </c>
      <c r="C790" s="600" t="s">
        <v>3001</v>
      </c>
      <c r="D790" s="624" t="s">
        <v>3021</v>
      </c>
      <c r="E790" s="209" t="s">
        <v>208</v>
      </c>
      <c r="F790" s="139" t="s">
        <v>5747</v>
      </c>
      <c r="G790" s="133" t="s">
        <v>815</v>
      </c>
      <c r="H790" s="526" t="s">
        <v>1227</v>
      </c>
      <c r="I790" s="215" t="s">
        <v>768</v>
      </c>
      <c r="J790" s="257">
        <v>2</v>
      </c>
      <c r="K790" s="259" t="s">
        <v>192</v>
      </c>
      <c r="L790" s="215" t="s">
        <v>203</v>
      </c>
      <c r="M790" s="149">
        <v>1</v>
      </c>
      <c r="N790" s="147">
        <f t="shared" si="99"/>
        <v>2</v>
      </c>
      <c r="O790" s="551" t="s">
        <v>6563</v>
      </c>
      <c r="P790" s="70" t="s">
        <v>103</v>
      </c>
      <c r="Q790" s="338">
        <v>5</v>
      </c>
      <c r="R790" s="149">
        <f t="shared" si="100"/>
        <v>10</v>
      </c>
      <c r="S790" s="443"/>
      <c r="T790" s="494"/>
      <c r="U790" s="451"/>
      <c r="V790" s="451"/>
      <c r="W790" s="431"/>
      <c r="X790" s="431"/>
      <c r="Y790" s="429"/>
      <c r="Z790" s="431"/>
      <c r="AA790" s="431"/>
      <c r="AB790" s="444"/>
      <c r="AC790" s="155"/>
      <c r="AD790" s="119"/>
      <c r="AE790" s="78"/>
      <c r="AF790" s="123">
        <f t="shared" si="96"/>
        <v>12829</v>
      </c>
    </row>
    <row r="791" spans="1:32" ht="230.25" hidden="1" outlineLevel="3" thickBot="1" x14ac:dyDescent="0.25">
      <c r="A791" s="251" t="s">
        <v>4877</v>
      </c>
      <c r="B791" s="597"/>
      <c r="C791" s="602"/>
      <c r="D791" s="625"/>
      <c r="E791" s="209" t="s">
        <v>255</v>
      </c>
      <c r="F791" s="139" t="s">
        <v>5746</v>
      </c>
      <c r="G791" s="133" t="s">
        <v>817</v>
      </c>
      <c r="H791" s="513" t="s">
        <v>1803</v>
      </c>
      <c r="I791" s="215" t="s">
        <v>1178</v>
      </c>
      <c r="J791" s="257">
        <v>4</v>
      </c>
      <c r="K791" s="178" t="s">
        <v>453</v>
      </c>
      <c r="L791" s="256" t="s">
        <v>449</v>
      </c>
      <c r="M791" s="332">
        <v>1</v>
      </c>
      <c r="N791" s="147">
        <f t="shared" si="99"/>
        <v>4</v>
      </c>
      <c r="O791" s="551" t="s">
        <v>6563</v>
      </c>
      <c r="P791" s="158" t="s">
        <v>6348</v>
      </c>
      <c r="Q791" s="338">
        <v>3</v>
      </c>
      <c r="R791" s="149">
        <f t="shared" si="100"/>
        <v>12</v>
      </c>
      <c r="S791" s="443"/>
      <c r="T791" s="494"/>
      <c r="U791" s="451"/>
      <c r="V791" s="451"/>
      <c r="W791" s="431"/>
      <c r="X791" s="431"/>
      <c r="Y791" s="429"/>
      <c r="Z791" s="431"/>
      <c r="AA791" s="431"/>
      <c r="AB791" s="444"/>
      <c r="AC791" s="155"/>
      <c r="AD791" s="119"/>
      <c r="AE791" s="78"/>
      <c r="AF791" s="123">
        <f t="shared" si="96"/>
        <v>12830</v>
      </c>
    </row>
    <row r="792" spans="1:32" ht="230.25" hidden="1" outlineLevel="3" thickBot="1" x14ac:dyDescent="0.25">
      <c r="A792" s="251" t="s">
        <v>4878</v>
      </c>
      <c r="B792" s="596" t="s">
        <v>3024</v>
      </c>
      <c r="C792" s="600" t="s">
        <v>3002</v>
      </c>
      <c r="D792" s="627" t="s">
        <v>443</v>
      </c>
      <c r="E792" s="209" t="s">
        <v>208</v>
      </c>
      <c r="F792" s="209" t="s">
        <v>2410</v>
      </c>
      <c r="G792" s="143" t="s">
        <v>1254</v>
      </c>
      <c r="H792" s="526" t="s">
        <v>1227</v>
      </c>
      <c r="I792" s="215" t="s">
        <v>768</v>
      </c>
      <c r="J792" s="255">
        <v>1</v>
      </c>
      <c r="K792" s="259" t="s">
        <v>192</v>
      </c>
      <c r="L792" s="215" t="s">
        <v>203</v>
      </c>
      <c r="M792" s="149">
        <v>1</v>
      </c>
      <c r="N792" s="147">
        <f t="shared" si="99"/>
        <v>1</v>
      </c>
      <c r="O792" s="551" t="s">
        <v>6563</v>
      </c>
      <c r="P792" s="70" t="s">
        <v>103</v>
      </c>
      <c r="Q792" s="338">
        <v>5</v>
      </c>
      <c r="R792" s="149">
        <f t="shared" si="100"/>
        <v>5</v>
      </c>
      <c r="S792" s="443"/>
      <c r="T792" s="494"/>
      <c r="U792" s="451"/>
      <c r="V792" s="451"/>
      <c r="W792" s="431"/>
      <c r="X792" s="431"/>
      <c r="Y792" s="429"/>
      <c r="Z792" s="431"/>
      <c r="AA792" s="431"/>
      <c r="AB792" s="444"/>
      <c r="AC792" s="155"/>
      <c r="AD792" s="119"/>
      <c r="AE792" s="78"/>
      <c r="AF792" s="123">
        <f t="shared" si="96"/>
        <v>12831</v>
      </c>
    </row>
    <row r="793" spans="1:32" ht="230.25" hidden="1" outlineLevel="3" thickBot="1" x14ac:dyDescent="0.25">
      <c r="A793" s="251" t="s">
        <v>4879</v>
      </c>
      <c r="B793" s="597"/>
      <c r="C793" s="602"/>
      <c r="D793" s="627"/>
      <c r="E793" s="209" t="s">
        <v>255</v>
      </c>
      <c r="F793" s="209" t="s">
        <v>3906</v>
      </c>
      <c r="G793" s="143" t="s">
        <v>4218</v>
      </c>
      <c r="H793" s="526" t="s">
        <v>1803</v>
      </c>
      <c r="I793" s="215" t="s">
        <v>3018</v>
      </c>
      <c r="J793" s="257">
        <v>3</v>
      </c>
      <c r="K793" s="178" t="s">
        <v>453</v>
      </c>
      <c r="L793" s="256" t="s">
        <v>449</v>
      </c>
      <c r="M793" s="131">
        <v>2</v>
      </c>
      <c r="N793" s="132">
        <f t="shared" ref="N793:N799" si="101">J793*M793</f>
        <v>6</v>
      </c>
      <c r="O793" s="551" t="s">
        <v>6563</v>
      </c>
      <c r="P793" s="158" t="s">
        <v>6348</v>
      </c>
      <c r="Q793" s="338">
        <v>3</v>
      </c>
      <c r="R793" s="149">
        <f>J793*M793*Q793</f>
        <v>18</v>
      </c>
      <c r="S793" s="443"/>
      <c r="T793" s="494"/>
      <c r="U793" s="451"/>
      <c r="V793" s="451"/>
      <c r="W793" s="431"/>
      <c r="X793" s="431"/>
      <c r="Y793" s="429"/>
      <c r="Z793" s="431"/>
      <c r="AA793" s="431"/>
      <c r="AB793" s="444"/>
      <c r="AC793" s="155"/>
      <c r="AD793" s="119"/>
      <c r="AE793" s="78"/>
      <c r="AF793" s="123">
        <f t="shared" si="96"/>
        <v>12832</v>
      </c>
    </row>
    <row r="794" spans="1:32" ht="230.25" hidden="1" outlineLevel="3" thickBot="1" x14ac:dyDescent="0.25">
      <c r="A794" s="251" t="s">
        <v>4880</v>
      </c>
      <c r="B794" s="399" t="s">
        <v>3027</v>
      </c>
      <c r="C794" s="254" t="s">
        <v>3004</v>
      </c>
      <c r="D794" s="139" t="s">
        <v>3028</v>
      </c>
      <c r="E794" s="139" t="s">
        <v>3029</v>
      </c>
      <c r="F794" s="139" t="s">
        <v>3030</v>
      </c>
      <c r="G794" s="133" t="s">
        <v>328</v>
      </c>
      <c r="H794" s="526" t="s">
        <v>1227</v>
      </c>
      <c r="I794" s="215" t="s">
        <v>768</v>
      </c>
      <c r="J794" s="257">
        <v>1</v>
      </c>
      <c r="K794" s="178" t="s">
        <v>211</v>
      </c>
      <c r="L794" s="256" t="s">
        <v>331</v>
      </c>
      <c r="M794" s="148">
        <v>1</v>
      </c>
      <c r="N794" s="147">
        <f t="shared" si="101"/>
        <v>1</v>
      </c>
      <c r="O794" s="551" t="s">
        <v>6563</v>
      </c>
      <c r="P794" s="158" t="s">
        <v>6376</v>
      </c>
      <c r="Q794" s="339">
        <v>2</v>
      </c>
      <c r="R794" s="149">
        <f t="shared" ref="R794:R799" si="102">N794*Q794</f>
        <v>2</v>
      </c>
      <c r="S794" s="443"/>
      <c r="T794" s="494"/>
      <c r="U794" s="451"/>
      <c r="V794" s="451"/>
      <c r="W794" s="431"/>
      <c r="X794" s="431"/>
      <c r="Y794" s="429"/>
      <c r="Z794" s="431"/>
      <c r="AA794" s="431"/>
      <c r="AB794" s="444"/>
      <c r="AC794" s="155"/>
      <c r="AD794" s="119"/>
      <c r="AE794" s="78"/>
      <c r="AF794" s="123">
        <f t="shared" si="96"/>
        <v>12833</v>
      </c>
    </row>
    <row r="795" spans="1:32" ht="230.25" hidden="1" outlineLevel="3" thickBot="1" x14ac:dyDescent="0.25">
      <c r="A795" s="251" t="s">
        <v>4881</v>
      </c>
      <c r="B795" s="596" t="s">
        <v>4337</v>
      </c>
      <c r="C795" s="635" t="s">
        <v>3003</v>
      </c>
      <c r="D795" s="627" t="s">
        <v>3026</v>
      </c>
      <c r="E795" s="139" t="s">
        <v>163</v>
      </c>
      <c r="F795" s="139" t="s">
        <v>3031</v>
      </c>
      <c r="G795" s="133" t="s">
        <v>328</v>
      </c>
      <c r="H795" s="526" t="s">
        <v>1227</v>
      </c>
      <c r="I795" s="215" t="s">
        <v>768</v>
      </c>
      <c r="J795" s="257">
        <v>1</v>
      </c>
      <c r="K795" s="178" t="s">
        <v>211</v>
      </c>
      <c r="L795" s="256" t="s">
        <v>331</v>
      </c>
      <c r="M795" s="148">
        <v>1</v>
      </c>
      <c r="N795" s="147">
        <f t="shared" si="101"/>
        <v>1</v>
      </c>
      <c r="O795" s="551" t="s">
        <v>6563</v>
      </c>
      <c r="P795" s="158" t="s">
        <v>6376</v>
      </c>
      <c r="Q795" s="339">
        <v>2</v>
      </c>
      <c r="R795" s="149">
        <f t="shared" si="102"/>
        <v>2</v>
      </c>
      <c r="S795" s="443"/>
      <c r="T795" s="494"/>
      <c r="U795" s="451"/>
      <c r="V795" s="451"/>
      <c r="W795" s="431"/>
      <c r="X795" s="431"/>
      <c r="Y795" s="429"/>
      <c r="Z795" s="431"/>
      <c r="AA795" s="431"/>
      <c r="AB795" s="444"/>
      <c r="AC795" s="155"/>
      <c r="AD795" s="119"/>
      <c r="AE795" s="78"/>
      <c r="AF795" s="123">
        <f t="shared" si="96"/>
        <v>12834</v>
      </c>
    </row>
    <row r="796" spans="1:32" ht="230.25" hidden="1" outlineLevel="3" thickBot="1" x14ac:dyDescent="0.25">
      <c r="A796" s="251" t="s">
        <v>4882</v>
      </c>
      <c r="B796" s="597"/>
      <c r="C796" s="635"/>
      <c r="D796" s="627"/>
      <c r="E796" s="139" t="s">
        <v>160</v>
      </c>
      <c r="F796" s="139" t="s">
        <v>3032</v>
      </c>
      <c r="G796" s="133" t="s">
        <v>815</v>
      </c>
      <c r="H796" s="526" t="s">
        <v>1227</v>
      </c>
      <c r="I796" s="215" t="s">
        <v>768</v>
      </c>
      <c r="J796" s="257">
        <v>2</v>
      </c>
      <c r="K796" s="178" t="s">
        <v>211</v>
      </c>
      <c r="L796" s="256" t="s">
        <v>331</v>
      </c>
      <c r="M796" s="148">
        <v>1</v>
      </c>
      <c r="N796" s="147">
        <f t="shared" si="101"/>
        <v>2</v>
      </c>
      <c r="O796" s="551" t="s">
        <v>6563</v>
      </c>
      <c r="P796" s="158" t="s">
        <v>103</v>
      </c>
      <c r="Q796" s="339">
        <v>5</v>
      </c>
      <c r="R796" s="149">
        <f t="shared" si="102"/>
        <v>10</v>
      </c>
      <c r="S796" s="443"/>
      <c r="T796" s="494"/>
      <c r="U796" s="451"/>
      <c r="V796" s="451"/>
      <c r="W796" s="431"/>
      <c r="X796" s="431"/>
      <c r="Y796" s="429"/>
      <c r="Z796" s="431"/>
      <c r="AA796" s="431"/>
      <c r="AB796" s="444"/>
      <c r="AC796" s="155"/>
      <c r="AD796" s="119"/>
      <c r="AE796" s="78"/>
      <c r="AF796" s="123">
        <f t="shared" si="96"/>
        <v>12835</v>
      </c>
    </row>
    <row r="797" spans="1:32" ht="230.25" hidden="1" outlineLevel="3" thickBot="1" x14ac:dyDescent="0.25">
      <c r="A797" s="251" t="s">
        <v>4883</v>
      </c>
      <c r="B797" s="596" t="s">
        <v>3033</v>
      </c>
      <c r="C797" s="635" t="s">
        <v>3005</v>
      </c>
      <c r="D797" s="627" t="s">
        <v>3034</v>
      </c>
      <c r="E797" s="139" t="s">
        <v>3036</v>
      </c>
      <c r="F797" s="139" t="s">
        <v>324</v>
      </c>
      <c r="G797" s="133" t="s">
        <v>817</v>
      </c>
      <c r="H797" s="513" t="s">
        <v>1803</v>
      </c>
      <c r="I797" s="215" t="s">
        <v>1178</v>
      </c>
      <c r="J797" s="257">
        <v>4</v>
      </c>
      <c r="K797" s="178" t="s">
        <v>277</v>
      </c>
      <c r="L797" s="256" t="s">
        <v>325</v>
      </c>
      <c r="M797" s="148">
        <v>2</v>
      </c>
      <c r="N797" s="147">
        <f t="shared" si="101"/>
        <v>8</v>
      </c>
      <c r="O797" s="551" t="s">
        <v>6563</v>
      </c>
      <c r="P797" s="158" t="s">
        <v>6348</v>
      </c>
      <c r="Q797" s="339">
        <v>2</v>
      </c>
      <c r="R797" s="149">
        <f t="shared" si="102"/>
        <v>16</v>
      </c>
      <c r="S797" s="443"/>
      <c r="T797" s="494"/>
      <c r="U797" s="451"/>
      <c r="V797" s="451"/>
      <c r="W797" s="431"/>
      <c r="X797" s="431"/>
      <c r="Y797" s="429"/>
      <c r="Z797" s="431"/>
      <c r="AA797" s="431"/>
      <c r="AB797" s="444"/>
      <c r="AC797" s="155"/>
      <c r="AD797" s="119"/>
      <c r="AE797" s="78"/>
      <c r="AF797" s="123">
        <f t="shared" si="96"/>
        <v>12836</v>
      </c>
    </row>
    <row r="798" spans="1:32" ht="230.25" hidden="1" outlineLevel="3" thickBot="1" x14ac:dyDescent="0.25">
      <c r="A798" s="251" t="s">
        <v>4884</v>
      </c>
      <c r="B798" s="597"/>
      <c r="C798" s="635"/>
      <c r="D798" s="627"/>
      <c r="E798" s="139" t="s">
        <v>3035</v>
      </c>
      <c r="F798" s="139" t="s">
        <v>3037</v>
      </c>
      <c r="G798" s="133" t="s">
        <v>328</v>
      </c>
      <c r="H798" s="526" t="s">
        <v>1227</v>
      </c>
      <c r="I798" s="215" t="s">
        <v>768</v>
      </c>
      <c r="J798" s="257">
        <v>2</v>
      </c>
      <c r="K798" s="178" t="s">
        <v>277</v>
      </c>
      <c r="L798" s="256" t="s">
        <v>329</v>
      </c>
      <c r="M798" s="148">
        <v>2</v>
      </c>
      <c r="N798" s="147">
        <f t="shared" si="101"/>
        <v>4</v>
      </c>
      <c r="O798" s="551" t="s">
        <v>6563</v>
      </c>
      <c r="P798" s="158" t="s">
        <v>6376</v>
      </c>
      <c r="Q798" s="339">
        <v>2</v>
      </c>
      <c r="R798" s="149">
        <f t="shared" si="102"/>
        <v>8</v>
      </c>
      <c r="S798" s="443"/>
      <c r="T798" s="494"/>
      <c r="U798" s="451"/>
      <c r="V798" s="451"/>
      <c r="W798" s="431"/>
      <c r="X798" s="431"/>
      <c r="Y798" s="429"/>
      <c r="Z798" s="431"/>
      <c r="AA798" s="431"/>
      <c r="AB798" s="444"/>
      <c r="AC798" s="155"/>
      <c r="AD798" s="119"/>
      <c r="AE798" s="78"/>
      <c r="AF798" s="123">
        <f t="shared" si="96"/>
        <v>12837</v>
      </c>
    </row>
    <row r="799" spans="1:32" ht="230.25" hidden="1" outlineLevel="3" thickBot="1" x14ac:dyDescent="0.25">
      <c r="A799" s="251" t="s">
        <v>4885</v>
      </c>
      <c r="B799" s="167" t="s">
        <v>3039</v>
      </c>
      <c r="C799" s="254" t="s">
        <v>3038</v>
      </c>
      <c r="D799" s="139" t="s">
        <v>6345</v>
      </c>
      <c r="E799" s="209" t="s">
        <v>3029</v>
      </c>
      <c r="F799" s="139" t="s">
        <v>5748</v>
      </c>
      <c r="G799" s="133" t="s">
        <v>815</v>
      </c>
      <c r="H799" s="526" t="s">
        <v>1227</v>
      </c>
      <c r="I799" s="215" t="s">
        <v>768</v>
      </c>
      <c r="J799" s="257">
        <v>2</v>
      </c>
      <c r="K799" s="178" t="s">
        <v>211</v>
      </c>
      <c r="L799" s="256" t="s">
        <v>331</v>
      </c>
      <c r="M799" s="174">
        <v>1</v>
      </c>
      <c r="N799" s="147">
        <f t="shared" si="101"/>
        <v>2</v>
      </c>
      <c r="O799" s="551" t="s">
        <v>6563</v>
      </c>
      <c r="P799" s="128" t="s">
        <v>103</v>
      </c>
      <c r="Q799" s="338">
        <v>5</v>
      </c>
      <c r="R799" s="149">
        <f t="shared" si="102"/>
        <v>10</v>
      </c>
      <c r="S799" s="443"/>
      <c r="T799" s="494"/>
      <c r="U799" s="451"/>
      <c r="V799" s="451"/>
      <c r="W799" s="431"/>
      <c r="X799" s="431"/>
      <c r="Y799" s="429"/>
      <c r="Z799" s="431"/>
      <c r="AA799" s="431"/>
      <c r="AB799" s="444"/>
      <c r="AC799" s="155"/>
      <c r="AD799" s="119"/>
      <c r="AE799" s="78"/>
      <c r="AF799" s="123">
        <f t="shared" si="96"/>
        <v>12838</v>
      </c>
    </row>
    <row r="800" spans="1:32" ht="21" outlineLevel="2" collapsed="1" thickBot="1" x14ac:dyDescent="0.25">
      <c r="A800" s="144"/>
      <c r="B800" s="200" t="s">
        <v>3040</v>
      </c>
      <c r="C800" s="396"/>
      <c r="D800" s="299"/>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c r="AA800" s="117"/>
      <c r="AB800" s="117"/>
      <c r="AC800" s="117"/>
      <c r="AD800" s="118"/>
      <c r="AE800" s="78"/>
      <c r="AF800" s="123">
        <f t="shared" si="96"/>
        <v>0</v>
      </c>
    </row>
    <row r="801" spans="1:32" ht="230.25" hidden="1" outlineLevel="3" thickBot="1" x14ac:dyDescent="0.25">
      <c r="A801" s="251" t="s">
        <v>4886</v>
      </c>
      <c r="B801" s="596" t="s">
        <v>2676</v>
      </c>
      <c r="C801" s="679" t="s">
        <v>3041</v>
      </c>
      <c r="D801" s="603" t="s">
        <v>2672</v>
      </c>
      <c r="E801" s="206" t="s">
        <v>2677</v>
      </c>
      <c r="F801" s="224" t="s">
        <v>3075</v>
      </c>
      <c r="G801" s="205" t="s">
        <v>4218</v>
      </c>
      <c r="H801" s="525" t="s">
        <v>1803</v>
      </c>
      <c r="I801" s="145" t="s">
        <v>3018</v>
      </c>
      <c r="J801" s="146">
        <v>3</v>
      </c>
      <c r="K801" s="134" t="s">
        <v>222</v>
      </c>
      <c r="L801" s="125" t="s">
        <v>203</v>
      </c>
      <c r="M801" s="148">
        <v>2</v>
      </c>
      <c r="N801" s="132">
        <f t="shared" ref="N801:N826" si="103">J801*M801</f>
        <v>6</v>
      </c>
      <c r="O801" s="551" t="s">
        <v>6563</v>
      </c>
      <c r="P801" s="158" t="s">
        <v>6348</v>
      </c>
      <c r="Q801" s="338">
        <v>3</v>
      </c>
      <c r="R801" s="149">
        <f t="shared" ref="R801:R814" si="104">J801*M801*Q801</f>
        <v>18</v>
      </c>
      <c r="S801" s="443"/>
      <c r="T801" s="494"/>
      <c r="U801" s="451"/>
      <c r="V801" s="451"/>
      <c r="W801" s="431"/>
      <c r="X801" s="431"/>
      <c r="Y801" s="429"/>
      <c r="Z801" s="431"/>
      <c r="AA801" s="431"/>
      <c r="AB801" s="444"/>
      <c r="AC801" s="155"/>
      <c r="AD801" s="119"/>
      <c r="AE801" s="78"/>
      <c r="AF801" s="123">
        <f t="shared" si="96"/>
        <v>12839</v>
      </c>
    </row>
    <row r="802" spans="1:32" ht="230.25" hidden="1" outlineLevel="3" thickBot="1" x14ac:dyDescent="0.25">
      <c r="A802" s="251" t="s">
        <v>4887</v>
      </c>
      <c r="B802" s="597"/>
      <c r="C802" s="677"/>
      <c r="D802" s="605"/>
      <c r="E802" s="206" t="s">
        <v>2678</v>
      </c>
      <c r="F802" s="224" t="s">
        <v>4295</v>
      </c>
      <c r="G802" s="205" t="s">
        <v>1254</v>
      </c>
      <c r="H802" s="525" t="s">
        <v>1227</v>
      </c>
      <c r="I802" s="145" t="s">
        <v>768</v>
      </c>
      <c r="J802" s="130">
        <v>1</v>
      </c>
      <c r="K802" s="134" t="s">
        <v>448</v>
      </c>
      <c r="L802" s="125" t="s">
        <v>5788</v>
      </c>
      <c r="M802" s="174">
        <v>1</v>
      </c>
      <c r="N802" s="132">
        <f t="shared" ref="N802" si="105">M802*J802</f>
        <v>1</v>
      </c>
      <c r="O802" s="551" t="s">
        <v>6563</v>
      </c>
      <c r="P802" s="70" t="s">
        <v>103</v>
      </c>
      <c r="Q802" s="338">
        <v>5</v>
      </c>
      <c r="R802" s="149">
        <f t="shared" si="104"/>
        <v>5</v>
      </c>
      <c r="S802" s="443"/>
      <c r="T802" s="494"/>
      <c r="U802" s="451"/>
      <c r="V802" s="451"/>
      <c r="W802" s="431"/>
      <c r="X802" s="431"/>
      <c r="Y802" s="429"/>
      <c r="Z802" s="431"/>
      <c r="AA802" s="431"/>
      <c r="AB802" s="444"/>
      <c r="AC802" s="155"/>
      <c r="AD802" s="119"/>
      <c r="AE802" s="78"/>
      <c r="AF802" s="123">
        <f t="shared" si="96"/>
        <v>12840</v>
      </c>
    </row>
    <row r="803" spans="1:32" ht="230.25" hidden="1" outlineLevel="3" thickBot="1" x14ac:dyDescent="0.25">
      <c r="A803" s="251" t="s">
        <v>4888</v>
      </c>
      <c r="B803" s="596" t="s">
        <v>3043</v>
      </c>
      <c r="C803" s="600" t="s">
        <v>3042</v>
      </c>
      <c r="D803" s="627" t="s">
        <v>443</v>
      </c>
      <c r="E803" s="209" t="s">
        <v>208</v>
      </c>
      <c r="F803" s="209" t="s">
        <v>2410</v>
      </c>
      <c r="G803" s="143" t="s">
        <v>1254</v>
      </c>
      <c r="H803" s="526" t="s">
        <v>1227</v>
      </c>
      <c r="I803" s="215" t="s">
        <v>768</v>
      </c>
      <c r="J803" s="255">
        <v>1</v>
      </c>
      <c r="K803" s="259" t="s">
        <v>192</v>
      </c>
      <c r="L803" s="215" t="s">
        <v>203</v>
      </c>
      <c r="M803" s="148">
        <v>1</v>
      </c>
      <c r="N803" s="132">
        <f t="shared" si="103"/>
        <v>1</v>
      </c>
      <c r="O803" s="551" t="s">
        <v>6563</v>
      </c>
      <c r="P803" s="70" t="s">
        <v>103</v>
      </c>
      <c r="Q803" s="338">
        <v>5</v>
      </c>
      <c r="R803" s="149">
        <f t="shared" si="104"/>
        <v>5</v>
      </c>
      <c r="S803" s="443"/>
      <c r="T803" s="494"/>
      <c r="U803" s="451"/>
      <c r="V803" s="451"/>
      <c r="W803" s="431"/>
      <c r="X803" s="431"/>
      <c r="Y803" s="429"/>
      <c r="Z803" s="431"/>
      <c r="AA803" s="431"/>
      <c r="AB803" s="444"/>
      <c r="AC803" s="155"/>
      <c r="AD803" s="119"/>
      <c r="AE803" s="78"/>
      <c r="AF803" s="123">
        <f t="shared" si="96"/>
        <v>12841</v>
      </c>
    </row>
    <row r="804" spans="1:32" ht="230.25" hidden="1" outlineLevel="3" thickBot="1" x14ac:dyDescent="0.25">
      <c r="A804" s="251" t="s">
        <v>4889</v>
      </c>
      <c r="B804" s="597"/>
      <c r="C804" s="602"/>
      <c r="D804" s="627"/>
      <c r="E804" s="209" t="s">
        <v>255</v>
      </c>
      <c r="F804" s="209" t="s">
        <v>4338</v>
      </c>
      <c r="G804" s="143" t="s">
        <v>4218</v>
      </c>
      <c r="H804" s="526" t="s">
        <v>1803</v>
      </c>
      <c r="I804" s="215" t="s">
        <v>3018</v>
      </c>
      <c r="J804" s="257">
        <v>3</v>
      </c>
      <c r="K804" s="178" t="s">
        <v>453</v>
      </c>
      <c r="L804" s="256" t="s">
        <v>449</v>
      </c>
      <c r="M804" s="131">
        <v>2</v>
      </c>
      <c r="N804" s="132">
        <f t="shared" si="103"/>
        <v>6</v>
      </c>
      <c r="O804" s="551" t="s">
        <v>6563</v>
      </c>
      <c r="P804" s="158" t="s">
        <v>6348</v>
      </c>
      <c r="Q804" s="338">
        <v>3</v>
      </c>
      <c r="R804" s="149">
        <f t="shared" si="104"/>
        <v>18</v>
      </c>
      <c r="S804" s="443"/>
      <c r="T804" s="494"/>
      <c r="U804" s="451"/>
      <c r="V804" s="451"/>
      <c r="W804" s="431"/>
      <c r="X804" s="431"/>
      <c r="Y804" s="429"/>
      <c r="Z804" s="431"/>
      <c r="AA804" s="431"/>
      <c r="AB804" s="444"/>
      <c r="AC804" s="155"/>
      <c r="AD804" s="119"/>
      <c r="AE804" s="78"/>
      <c r="AF804" s="123">
        <f t="shared" si="96"/>
        <v>12842</v>
      </c>
    </row>
    <row r="805" spans="1:32" ht="230.25" hidden="1" outlineLevel="3" thickBot="1" x14ac:dyDescent="0.25">
      <c r="A805" s="251" t="s">
        <v>4890</v>
      </c>
      <c r="B805" s="596" t="s">
        <v>3057</v>
      </c>
      <c r="C805" s="600" t="s">
        <v>3058</v>
      </c>
      <c r="D805" s="624" t="s">
        <v>3061</v>
      </c>
      <c r="E805" s="139" t="s">
        <v>194</v>
      </c>
      <c r="F805" s="139" t="s">
        <v>3076</v>
      </c>
      <c r="G805" s="143" t="s">
        <v>4218</v>
      </c>
      <c r="H805" s="526" t="s">
        <v>1803</v>
      </c>
      <c r="I805" s="215" t="s">
        <v>3018</v>
      </c>
      <c r="J805" s="257">
        <v>3</v>
      </c>
      <c r="K805" s="178" t="s">
        <v>448</v>
      </c>
      <c r="L805" s="256" t="s">
        <v>5788</v>
      </c>
      <c r="M805" s="148">
        <v>2</v>
      </c>
      <c r="N805" s="132">
        <f t="shared" si="103"/>
        <v>6</v>
      </c>
      <c r="O805" s="551" t="s">
        <v>6563</v>
      </c>
      <c r="P805" s="158" t="s">
        <v>6348</v>
      </c>
      <c r="Q805" s="338">
        <v>3</v>
      </c>
      <c r="R805" s="149">
        <f t="shared" si="104"/>
        <v>18</v>
      </c>
      <c r="S805" s="443"/>
      <c r="T805" s="494"/>
      <c r="U805" s="451"/>
      <c r="V805" s="451"/>
      <c r="W805" s="431"/>
      <c r="X805" s="431"/>
      <c r="Y805" s="429"/>
      <c r="Z805" s="431"/>
      <c r="AA805" s="431"/>
      <c r="AB805" s="444"/>
      <c r="AC805" s="155"/>
      <c r="AD805" s="119"/>
      <c r="AE805" s="78"/>
      <c r="AF805" s="123">
        <f t="shared" si="96"/>
        <v>12843</v>
      </c>
    </row>
    <row r="806" spans="1:32" ht="230.25" hidden="1" outlineLevel="3" thickBot="1" x14ac:dyDescent="0.25">
      <c r="A806" s="251" t="s">
        <v>4891</v>
      </c>
      <c r="B806" s="597"/>
      <c r="C806" s="602"/>
      <c r="D806" s="625"/>
      <c r="E806" s="139" t="s">
        <v>251</v>
      </c>
      <c r="F806" s="139" t="s">
        <v>3077</v>
      </c>
      <c r="G806" s="133" t="s">
        <v>3056</v>
      </c>
      <c r="H806" s="526" t="s">
        <v>1803</v>
      </c>
      <c r="I806" s="133" t="s">
        <v>3018</v>
      </c>
      <c r="J806" s="257">
        <v>3</v>
      </c>
      <c r="K806" s="178" t="s">
        <v>446</v>
      </c>
      <c r="L806" s="256" t="s">
        <v>5792</v>
      </c>
      <c r="M806" s="174">
        <v>1</v>
      </c>
      <c r="N806" s="132">
        <f t="shared" si="103"/>
        <v>3</v>
      </c>
      <c r="O806" s="551" t="s">
        <v>6563</v>
      </c>
      <c r="P806" s="158" t="s">
        <v>6348</v>
      </c>
      <c r="Q806" s="338">
        <v>3</v>
      </c>
      <c r="R806" s="149">
        <f t="shared" si="104"/>
        <v>9</v>
      </c>
      <c r="S806" s="443"/>
      <c r="T806" s="494"/>
      <c r="U806" s="451"/>
      <c r="V806" s="451"/>
      <c r="W806" s="431"/>
      <c r="X806" s="431"/>
      <c r="Y806" s="429"/>
      <c r="Z806" s="431"/>
      <c r="AA806" s="431"/>
      <c r="AB806" s="444"/>
      <c r="AC806" s="155"/>
      <c r="AD806" s="119"/>
      <c r="AE806" s="78"/>
      <c r="AF806" s="123">
        <f t="shared" si="96"/>
        <v>12844</v>
      </c>
    </row>
    <row r="807" spans="1:32" ht="230.25" hidden="1" outlineLevel="3" thickBot="1" x14ac:dyDescent="0.25">
      <c r="A807" s="251" t="s">
        <v>4892</v>
      </c>
      <c r="B807" s="596" t="s">
        <v>3059</v>
      </c>
      <c r="C807" s="600" t="s">
        <v>3060</v>
      </c>
      <c r="D807" s="624" t="s">
        <v>3061</v>
      </c>
      <c r="E807" s="139" t="s">
        <v>194</v>
      </c>
      <c r="F807" s="139" t="s">
        <v>3062</v>
      </c>
      <c r="G807" s="133" t="s">
        <v>1254</v>
      </c>
      <c r="H807" s="526" t="s">
        <v>1227</v>
      </c>
      <c r="I807" s="145" t="s">
        <v>768</v>
      </c>
      <c r="J807" s="146">
        <v>1</v>
      </c>
      <c r="K807" s="134" t="s">
        <v>448</v>
      </c>
      <c r="L807" s="125" t="s">
        <v>5788</v>
      </c>
      <c r="M807" s="174">
        <v>1</v>
      </c>
      <c r="N807" s="132">
        <f t="shared" si="103"/>
        <v>1</v>
      </c>
      <c r="O807" s="551" t="s">
        <v>6563</v>
      </c>
      <c r="P807" s="158" t="s">
        <v>103</v>
      </c>
      <c r="Q807" s="338">
        <v>5</v>
      </c>
      <c r="R807" s="149">
        <f t="shared" si="104"/>
        <v>5</v>
      </c>
      <c r="S807" s="443"/>
      <c r="T807" s="494"/>
      <c r="U807" s="451"/>
      <c r="V807" s="451"/>
      <c r="W807" s="431"/>
      <c r="X807" s="431"/>
      <c r="Y807" s="429"/>
      <c r="Z807" s="431"/>
      <c r="AA807" s="431"/>
      <c r="AB807" s="444"/>
      <c r="AC807" s="155"/>
      <c r="AD807" s="119"/>
      <c r="AE807" s="78"/>
      <c r="AF807" s="123">
        <f t="shared" si="96"/>
        <v>12845</v>
      </c>
    </row>
    <row r="808" spans="1:32" ht="230.25" hidden="1" outlineLevel="3" thickBot="1" x14ac:dyDescent="0.25">
      <c r="A808" s="251" t="s">
        <v>4893</v>
      </c>
      <c r="B808" s="597"/>
      <c r="C808" s="602"/>
      <c r="D808" s="625"/>
      <c r="E808" s="139" t="s">
        <v>251</v>
      </c>
      <c r="F808" s="139" t="s">
        <v>3076</v>
      </c>
      <c r="G808" s="143" t="s">
        <v>4218</v>
      </c>
      <c r="H808" s="526" t="s">
        <v>1803</v>
      </c>
      <c r="I808" s="145" t="s">
        <v>3018</v>
      </c>
      <c r="J808" s="146">
        <v>3</v>
      </c>
      <c r="K808" s="134" t="s">
        <v>446</v>
      </c>
      <c r="L808" s="125" t="s">
        <v>5792</v>
      </c>
      <c r="M808" s="148">
        <v>2</v>
      </c>
      <c r="N808" s="132">
        <f t="shared" si="103"/>
        <v>6</v>
      </c>
      <c r="O808" s="551" t="s">
        <v>6563</v>
      </c>
      <c r="P808" s="158" t="s">
        <v>6348</v>
      </c>
      <c r="Q808" s="338">
        <v>3</v>
      </c>
      <c r="R808" s="149">
        <f t="shared" si="104"/>
        <v>18</v>
      </c>
      <c r="S808" s="443"/>
      <c r="T808" s="494"/>
      <c r="U808" s="451"/>
      <c r="V808" s="451"/>
      <c r="W808" s="431"/>
      <c r="X808" s="431"/>
      <c r="Y808" s="429"/>
      <c r="Z808" s="431"/>
      <c r="AA808" s="431"/>
      <c r="AB808" s="444"/>
      <c r="AC808" s="155"/>
      <c r="AD808" s="119"/>
      <c r="AE808" s="78"/>
      <c r="AF808" s="123">
        <f t="shared" si="96"/>
        <v>12846</v>
      </c>
    </row>
    <row r="809" spans="1:32" ht="230.25" hidden="1" outlineLevel="3" thickBot="1" x14ac:dyDescent="0.25">
      <c r="A809" s="251" t="s">
        <v>4894</v>
      </c>
      <c r="B809" s="596" t="s">
        <v>3063</v>
      </c>
      <c r="C809" s="600" t="s">
        <v>3044</v>
      </c>
      <c r="D809" s="624" t="s">
        <v>5815</v>
      </c>
      <c r="E809" s="139" t="s">
        <v>258</v>
      </c>
      <c r="F809" s="139" t="s">
        <v>5749</v>
      </c>
      <c r="G809" s="133" t="s">
        <v>1254</v>
      </c>
      <c r="H809" s="526" t="s">
        <v>1227</v>
      </c>
      <c r="I809" s="215" t="s">
        <v>768</v>
      </c>
      <c r="J809" s="257">
        <v>1</v>
      </c>
      <c r="K809" s="178" t="s">
        <v>211</v>
      </c>
      <c r="L809" s="256" t="s">
        <v>341</v>
      </c>
      <c r="M809" s="148">
        <v>1</v>
      </c>
      <c r="N809" s="147">
        <f t="shared" si="103"/>
        <v>1</v>
      </c>
      <c r="O809" s="551" t="s">
        <v>6563</v>
      </c>
      <c r="P809" s="128" t="s">
        <v>103</v>
      </c>
      <c r="Q809" s="338">
        <v>5</v>
      </c>
      <c r="R809" s="149">
        <f t="shared" si="104"/>
        <v>5</v>
      </c>
      <c r="S809" s="443"/>
      <c r="T809" s="494"/>
      <c r="U809" s="451"/>
      <c r="V809" s="451"/>
      <c r="W809" s="431"/>
      <c r="X809" s="431"/>
      <c r="Y809" s="429"/>
      <c r="Z809" s="431"/>
      <c r="AA809" s="431"/>
      <c r="AB809" s="444"/>
      <c r="AC809" s="155"/>
      <c r="AD809" s="119"/>
      <c r="AE809" s="78"/>
      <c r="AF809" s="123">
        <f t="shared" si="96"/>
        <v>12847</v>
      </c>
    </row>
    <row r="810" spans="1:32" ht="230.25" hidden="1" outlineLevel="3" thickBot="1" x14ac:dyDescent="0.25">
      <c r="A810" s="251" t="s">
        <v>4895</v>
      </c>
      <c r="B810" s="597"/>
      <c r="C810" s="602"/>
      <c r="D810" s="625"/>
      <c r="E810" s="139" t="s">
        <v>257</v>
      </c>
      <c r="F810" s="139" t="s">
        <v>5749</v>
      </c>
      <c r="G810" s="133" t="s">
        <v>1254</v>
      </c>
      <c r="H810" s="526" t="s">
        <v>1227</v>
      </c>
      <c r="I810" s="215" t="s">
        <v>768</v>
      </c>
      <c r="J810" s="257">
        <v>1</v>
      </c>
      <c r="K810" s="178" t="s">
        <v>211</v>
      </c>
      <c r="L810" s="256" t="s">
        <v>341</v>
      </c>
      <c r="M810" s="148">
        <v>1</v>
      </c>
      <c r="N810" s="147">
        <f t="shared" si="103"/>
        <v>1</v>
      </c>
      <c r="O810" s="551" t="s">
        <v>6563</v>
      </c>
      <c r="P810" s="128" t="s">
        <v>103</v>
      </c>
      <c r="Q810" s="338">
        <v>5</v>
      </c>
      <c r="R810" s="149">
        <f t="shared" si="104"/>
        <v>5</v>
      </c>
      <c r="S810" s="443"/>
      <c r="T810" s="494"/>
      <c r="U810" s="451"/>
      <c r="V810" s="451"/>
      <c r="W810" s="431"/>
      <c r="X810" s="431"/>
      <c r="Y810" s="429"/>
      <c r="Z810" s="431"/>
      <c r="AA810" s="431"/>
      <c r="AB810" s="444"/>
      <c r="AC810" s="155"/>
      <c r="AD810" s="119"/>
      <c r="AE810" s="78"/>
      <c r="AF810" s="123">
        <f t="shared" si="96"/>
        <v>12848</v>
      </c>
    </row>
    <row r="811" spans="1:32" ht="230.25" hidden="1" outlineLevel="3" thickBot="1" x14ac:dyDescent="0.25">
      <c r="A811" s="251" t="s">
        <v>4896</v>
      </c>
      <c r="B811" s="410" t="s">
        <v>3046</v>
      </c>
      <c r="C811" s="359" t="s">
        <v>3045</v>
      </c>
      <c r="D811" s="139" t="s">
        <v>3064</v>
      </c>
      <c r="E811" s="139" t="s">
        <v>3065</v>
      </c>
      <c r="F811" s="139" t="s">
        <v>3078</v>
      </c>
      <c r="G811" s="143" t="s">
        <v>4218</v>
      </c>
      <c r="H811" s="526" t="s">
        <v>1803</v>
      </c>
      <c r="I811" s="215" t="s">
        <v>3018</v>
      </c>
      <c r="J811" s="257">
        <v>3</v>
      </c>
      <c r="K811" s="178" t="s">
        <v>222</v>
      </c>
      <c r="L811" s="256" t="s">
        <v>203</v>
      </c>
      <c r="M811" s="331">
        <v>2</v>
      </c>
      <c r="N811" s="132">
        <f t="shared" si="103"/>
        <v>6</v>
      </c>
      <c r="O811" s="551" t="s">
        <v>6563</v>
      </c>
      <c r="P811" s="158" t="s">
        <v>6348</v>
      </c>
      <c r="Q811" s="338">
        <v>3</v>
      </c>
      <c r="R811" s="149">
        <f t="shared" si="104"/>
        <v>18</v>
      </c>
      <c r="S811" s="443"/>
      <c r="T811" s="494"/>
      <c r="U811" s="451"/>
      <c r="V811" s="451"/>
      <c r="W811" s="431"/>
      <c r="X811" s="431"/>
      <c r="Y811" s="429"/>
      <c r="Z811" s="431"/>
      <c r="AA811" s="431"/>
      <c r="AB811" s="444"/>
      <c r="AC811" s="155"/>
      <c r="AD811" s="119"/>
      <c r="AE811" s="78"/>
      <c r="AF811" s="123">
        <f t="shared" si="96"/>
        <v>12849</v>
      </c>
    </row>
    <row r="812" spans="1:32" ht="230.25" hidden="1" outlineLevel="3" thickBot="1" x14ac:dyDescent="0.25">
      <c r="A812" s="251" t="s">
        <v>4897</v>
      </c>
      <c r="B812" s="596" t="s">
        <v>3047</v>
      </c>
      <c r="C812" s="600" t="s">
        <v>3049</v>
      </c>
      <c r="D812" s="627" t="s">
        <v>443</v>
      </c>
      <c r="E812" s="209" t="s">
        <v>208</v>
      </c>
      <c r="F812" s="209" t="s">
        <v>2410</v>
      </c>
      <c r="G812" s="143" t="s">
        <v>1254</v>
      </c>
      <c r="H812" s="526" t="s">
        <v>1227</v>
      </c>
      <c r="I812" s="215" t="s">
        <v>768</v>
      </c>
      <c r="J812" s="255">
        <v>1</v>
      </c>
      <c r="K812" s="259" t="s">
        <v>192</v>
      </c>
      <c r="L812" s="215" t="s">
        <v>203</v>
      </c>
      <c r="M812" s="148">
        <v>1</v>
      </c>
      <c r="N812" s="132">
        <f t="shared" si="103"/>
        <v>1</v>
      </c>
      <c r="O812" s="551" t="s">
        <v>6563</v>
      </c>
      <c r="P812" s="70" t="s">
        <v>103</v>
      </c>
      <c r="Q812" s="338">
        <v>5</v>
      </c>
      <c r="R812" s="149">
        <f t="shared" si="104"/>
        <v>5</v>
      </c>
      <c r="S812" s="443"/>
      <c r="T812" s="494"/>
      <c r="U812" s="451"/>
      <c r="V812" s="451"/>
      <c r="W812" s="431"/>
      <c r="X812" s="431"/>
      <c r="Y812" s="429"/>
      <c r="Z812" s="431"/>
      <c r="AA812" s="431"/>
      <c r="AB812" s="444"/>
      <c r="AC812" s="155"/>
      <c r="AD812" s="119"/>
      <c r="AE812" s="78"/>
      <c r="AF812" s="123">
        <f t="shared" si="96"/>
        <v>12850</v>
      </c>
    </row>
    <row r="813" spans="1:32" ht="230.25" hidden="1" outlineLevel="3" thickBot="1" x14ac:dyDescent="0.25">
      <c r="A813" s="251" t="s">
        <v>4898</v>
      </c>
      <c r="B813" s="597"/>
      <c r="C813" s="602"/>
      <c r="D813" s="627"/>
      <c r="E813" s="209" t="s">
        <v>255</v>
      </c>
      <c r="F813" s="209" t="s">
        <v>3079</v>
      </c>
      <c r="G813" s="143" t="s">
        <v>4218</v>
      </c>
      <c r="H813" s="526" t="s">
        <v>1803</v>
      </c>
      <c r="I813" s="215" t="s">
        <v>3018</v>
      </c>
      <c r="J813" s="257">
        <v>3</v>
      </c>
      <c r="K813" s="178" t="s">
        <v>453</v>
      </c>
      <c r="L813" s="256" t="s">
        <v>449</v>
      </c>
      <c r="M813" s="131">
        <v>2</v>
      </c>
      <c r="N813" s="132">
        <f t="shared" si="103"/>
        <v>6</v>
      </c>
      <c r="O813" s="551" t="s">
        <v>6563</v>
      </c>
      <c r="P813" s="158" t="s">
        <v>6348</v>
      </c>
      <c r="Q813" s="338">
        <v>3</v>
      </c>
      <c r="R813" s="149">
        <f t="shared" si="104"/>
        <v>18</v>
      </c>
      <c r="S813" s="159"/>
      <c r="T813" s="494"/>
      <c r="U813" s="451"/>
      <c r="V813" s="451"/>
      <c r="W813" s="209"/>
      <c r="X813" s="209"/>
      <c r="Y813" s="211"/>
      <c r="Z813" s="209"/>
      <c r="AA813" s="209"/>
      <c r="AB813" s="160"/>
      <c r="AC813" s="155"/>
      <c r="AD813" s="119"/>
      <c r="AE813" s="78"/>
      <c r="AF813" s="123">
        <f t="shared" si="96"/>
        <v>12851</v>
      </c>
    </row>
    <row r="814" spans="1:32" ht="230.25" hidden="1" outlineLevel="3" thickBot="1" x14ac:dyDescent="0.25">
      <c r="A814" s="251" t="s">
        <v>4899</v>
      </c>
      <c r="B814" s="596" t="s">
        <v>2676</v>
      </c>
      <c r="C814" s="699" t="s">
        <v>3048</v>
      </c>
      <c r="D814" s="624" t="s">
        <v>2672</v>
      </c>
      <c r="E814" s="209" t="s">
        <v>2677</v>
      </c>
      <c r="F814" s="139" t="s">
        <v>3080</v>
      </c>
      <c r="G814" s="143" t="s">
        <v>4218</v>
      </c>
      <c r="H814" s="526" t="s">
        <v>1803</v>
      </c>
      <c r="I814" s="215" t="s">
        <v>3018</v>
      </c>
      <c r="J814" s="257">
        <v>3</v>
      </c>
      <c r="K814" s="178" t="s">
        <v>222</v>
      </c>
      <c r="L814" s="256" t="s">
        <v>203</v>
      </c>
      <c r="M814" s="148">
        <v>2</v>
      </c>
      <c r="N814" s="132">
        <f t="shared" si="103"/>
        <v>6</v>
      </c>
      <c r="O814" s="551" t="s">
        <v>6563</v>
      </c>
      <c r="P814" s="158" t="s">
        <v>6348</v>
      </c>
      <c r="Q814" s="338">
        <v>3</v>
      </c>
      <c r="R814" s="149">
        <f t="shared" si="104"/>
        <v>18</v>
      </c>
      <c r="S814" s="193"/>
      <c r="T814" s="193"/>
      <c r="U814" s="193"/>
      <c r="V814" s="193"/>
      <c r="W814" s="139"/>
      <c r="X814" s="139"/>
      <c r="Y814" s="151"/>
      <c r="Z814" s="139"/>
      <c r="AA814" s="139"/>
      <c r="AB814" s="152"/>
      <c r="AC814" s="155"/>
      <c r="AD814" s="119"/>
      <c r="AE814" s="78"/>
      <c r="AF814" s="123">
        <f t="shared" si="96"/>
        <v>12852</v>
      </c>
    </row>
    <row r="815" spans="1:32" ht="230.25" hidden="1" outlineLevel="3" thickBot="1" x14ac:dyDescent="0.25">
      <c r="A815" s="251" t="s">
        <v>4900</v>
      </c>
      <c r="B815" s="597"/>
      <c r="C815" s="677"/>
      <c r="D815" s="625"/>
      <c r="E815" s="209" t="s">
        <v>2678</v>
      </c>
      <c r="F815" s="139" t="s">
        <v>4295</v>
      </c>
      <c r="G815" s="143" t="s">
        <v>1254</v>
      </c>
      <c r="H815" s="526" t="s">
        <v>1227</v>
      </c>
      <c r="I815" s="215" t="s">
        <v>768</v>
      </c>
      <c r="J815" s="255">
        <v>1</v>
      </c>
      <c r="K815" s="178" t="s">
        <v>211</v>
      </c>
      <c r="L815" s="256" t="s">
        <v>331</v>
      </c>
      <c r="M815" s="148">
        <v>1</v>
      </c>
      <c r="N815" s="147">
        <f t="shared" si="103"/>
        <v>1</v>
      </c>
      <c r="O815" s="551" t="s">
        <v>6563</v>
      </c>
      <c r="P815" s="158" t="s">
        <v>6376</v>
      </c>
      <c r="Q815" s="339">
        <v>2</v>
      </c>
      <c r="R815" s="149">
        <f>N815*Q815</f>
        <v>2</v>
      </c>
      <c r="S815" s="193"/>
      <c r="T815" s="193"/>
      <c r="U815" s="193"/>
      <c r="V815" s="193"/>
      <c r="W815" s="433"/>
      <c r="X815" s="433"/>
      <c r="Y815" s="151"/>
      <c r="Z815" s="433"/>
      <c r="AA815" s="433"/>
      <c r="AB815" s="152"/>
      <c r="AC815" s="155"/>
      <c r="AD815" s="119"/>
      <c r="AE815" s="78"/>
      <c r="AF815" s="123">
        <f t="shared" si="96"/>
        <v>12853</v>
      </c>
    </row>
    <row r="816" spans="1:32" ht="230.25" hidden="1" outlineLevel="3" thickBot="1" x14ac:dyDescent="0.25">
      <c r="A816" s="251" t="s">
        <v>4901</v>
      </c>
      <c r="B816" s="596" t="s">
        <v>3013</v>
      </c>
      <c r="C816" s="600" t="s">
        <v>3050</v>
      </c>
      <c r="D816" s="624" t="s">
        <v>3015</v>
      </c>
      <c r="E816" s="139" t="s">
        <v>194</v>
      </c>
      <c r="F816" s="139" t="s">
        <v>3081</v>
      </c>
      <c r="G816" s="143" t="s">
        <v>4218</v>
      </c>
      <c r="H816" s="526" t="s">
        <v>1803</v>
      </c>
      <c r="I816" s="215" t="s">
        <v>3018</v>
      </c>
      <c r="J816" s="257">
        <v>3</v>
      </c>
      <c r="K816" s="178" t="s">
        <v>448</v>
      </c>
      <c r="L816" s="256" t="s">
        <v>5788</v>
      </c>
      <c r="M816" s="166">
        <v>2</v>
      </c>
      <c r="N816" s="147">
        <f t="shared" si="103"/>
        <v>6</v>
      </c>
      <c r="O816" s="551" t="s">
        <v>6563</v>
      </c>
      <c r="P816" s="152" t="s">
        <v>6348</v>
      </c>
      <c r="Q816" s="338">
        <v>3</v>
      </c>
      <c r="R816" s="149">
        <f>J816*M816*Q816</f>
        <v>18</v>
      </c>
      <c r="S816" s="193"/>
      <c r="T816" s="193"/>
      <c r="U816" s="193"/>
      <c r="V816" s="193"/>
      <c r="W816" s="433"/>
      <c r="X816" s="433"/>
      <c r="Y816" s="151"/>
      <c r="Z816" s="433"/>
      <c r="AA816" s="433"/>
      <c r="AB816" s="152"/>
      <c r="AC816" s="155"/>
      <c r="AD816" s="119"/>
      <c r="AE816" s="78"/>
      <c r="AF816" s="123">
        <f t="shared" si="96"/>
        <v>12854</v>
      </c>
    </row>
    <row r="817" spans="1:32" ht="230.25" hidden="1" outlineLevel="3" thickBot="1" x14ac:dyDescent="0.25">
      <c r="A817" s="251" t="s">
        <v>4902</v>
      </c>
      <c r="B817" s="597"/>
      <c r="C817" s="602"/>
      <c r="D817" s="625"/>
      <c r="E817" s="139" t="s">
        <v>251</v>
      </c>
      <c r="F817" s="139" t="s">
        <v>3067</v>
      </c>
      <c r="G817" s="133" t="s">
        <v>1254</v>
      </c>
      <c r="H817" s="526" t="s">
        <v>1227</v>
      </c>
      <c r="I817" s="215" t="s">
        <v>768</v>
      </c>
      <c r="J817" s="257">
        <v>1</v>
      </c>
      <c r="K817" s="178" t="s">
        <v>446</v>
      </c>
      <c r="L817" s="256" t="s">
        <v>5792</v>
      </c>
      <c r="M817" s="350">
        <v>1</v>
      </c>
      <c r="N817" s="147">
        <f t="shared" si="103"/>
        <v>1</v>
      </c>
      <c r="O817" s="551" t="s">
        <v>6563</v>
      </c>
      <c r="P817" s="152" t="s">
        <v>675</v>
      </c>
      <c r="Q817" s="338">
        <v>5</v>
      </c>
      <c r="R817" s="149">
        <f>J817*M817*Q817</f>
        <v>5</v>
      </c>
      <c r="S817" s="193"/>
      <c r="T817" s="193"/>
      <c r="U817" s="193"/>
      <c r="V817" s="193"/>
      <c r="W817" s="433"/>
      <c r="X817" s="433"/>
      <c r="Y817" s="151"/>
      <c r="Z817" s="433"/>
      <c r="AA817" s="433"/>
      <c r="AB817" s="152"/>
      <c r="AC817" s="155"/>
      <c r="AD817" s="119"/>
      <c r="AE817" s="78"/>
      <c r="AF817" s="123">
        <f t="shared" si="96"/>
        <v>12855</v>
      </c>
    </row>
    <row r="818" spans="1:32" ht="230.25" hidden="1" outlineLevel="3" thickBot="1" x14ac:dyDescent="0.25">
      <c r="A818" s="251" t="s">
        <v>4903</v>
      </c>
      <c r="B818" s="596" t="s">
        <v>3066</v>
      </c>
      <c r="C818" s="600" t="s">
        <v>3051</v>
      </c>
      <c r="D818" s="624" t="s">
        <v>3015</v>
      </c>
      <c r="E818" s="139" t="s">
        <v>194</v>
      </c>
      <c r="F818" s="139" t="s">
        <v>3067</v>
      </c>
      <c r="G818" s="133" t="s">
        <v>1254</v>
      </c>
      <c r="H818" s="526" t="s">
        <v>1227</v>
      </c>
      <c r="I818" s="215" t="s">
        <v>768</v>
      </c>
      <c r="J818" s="257">
        <v>1</v>
      </c>
      <c r="K818" s="178" t="s">
        <v>448</v>
      </c>
      <c r="L818" s="256" t="s">
        <v>5788</v>
      </c>
      <c r="M818" s="350">
        <v>1</v>
      </c>
      <c r="N818" s="147">
        <f t="shared" si="103"/>
        <v>1</v>
      </c>
      <c r="O818" s="551" t="s">
        <v>6563</v>
      </c>
      <c r="P818" s="152" t="s">
        <v>103</v>
      </c>
      <c r="Q818" s="338">
        <v>5</v>
      </c>
      <c r="R818" s="149">
        <f>J818*M818*Q818</f>
        <v>5</v>
      </c>
      <c r="S818" s="193"/>
      <c r="T818" s="193"/>
      <c r="U818" s="193"/>
      <c r="V818" s="193"/>
      <c r="W818" s="433"/>
      <c r="X818" s="433"/>
      <c r="Y818" s="151"/>
      <c r="Z818" s="433"/>
      <c r="AA818" s="433"/>
      <c r="AB818" s="152"/>
      <c r="AC818" s="155"/>
      <c r="AD818" s="119"/>
      <c r="AE818" s="78"/>
      <c r="AF818" s="123">
        <f t="shared" si="96"/>
        <v>12856</v>
      </c>
    </row>
    <row r="819" spans="1:32" ht="230.25" hidden="1" outlineLevel="3" thickBot="1" x14ac:dyDescent="0.25">
      <c r="A819" s="251" t="s">
        <v>4904</v>
      </c>
      <c r="B819" s="597"/>
      <c r="C819" s="602"/>
      <c r="D819" s="625"/>
      <c r="E819" s="139" t="s">
        <v>251</v>
      </c>
      <c r="F819" s="139" t="s">
        <v>3082</v>
      </c>
      <c r="G819" s="143" t="s">
        <v>4218</v>
      </c>
      <c r="H819" s="526" t="s">
        <v>1803</v>
      </c>
      <c r="I819" s="215" t="s">
        <v>3018</v>
      </c>
      <c r="J819" s="257">
        <v>3</v>
      </c>
      <c r="K819" s="178" t="s">
        <v>446</v>
      </c>
      <c r="L819" s="256" t="s">
        <v>5792</v>
      </c>
      <c r="M819" s="166">
        <v>2</v>
      </c>
      <c r="N819" s="147">
        <f t="shared" si="103"/>
        <v>6</v>
      </c>
      <c r="O819" s="551" t="s">
        <v>6563</v>
      </c>
      <c r="P819" s="152" t="s">
        <v>6348</v>
      </c>
      <c r="Q819" s="338">
        <v>3</v>
      </c>
      <c r="R819" s="149">
        <f>J819*M819*Q819</f>
        <v>18</v>
      </c>
      <c r="S819" s="193"/>
      <c r="T819" s="193"/>
      <c r="U819" s="193"/>
      <c r="V819" s="193"/>
      <c r="W819" s="433"/>
      <c r="X819" s="433"/>
      <c r="Y819" s="151"/>
      <c r="Z819" s="433"/>
      <c r="AA819" s="433"/>
      <c r="AB819" s="152"/>
      <c r="AC819" s="155"/>
      <c r="AD819" s="119"/>
      <c r="AE819" s="78"/>
      <c r="AF819" s="123">
        <f t="shared" si="96"/>
        <v>12857</v>
      </c>
    </row>
    <row r="820" spans="1:32" ht="230.25" hidden="1" outlineLevel="3" thickBot="1" x14ac:dyDescent="0.25">
      <c r="A820" s="251" t="s">
        <v>4905</v>
      </c>
      <c r="B820" s="221" t="s">
        <v>2456</v>
      </c>
      <c r="C820" s="303" t="s">
        <v>3052</v>
      </c>
      <c r="D820" s="209" t="s">
        <v>3068</v>
      </c>
      <c r="E820" s="139" t="s">
        <v>3083</v>
      </c>
      <c r="F820" s="139" t="s">
        <v>4339</v>
      </c>
      <c r="G820" s="133" t="s">
        <v>815</v>
      </c>
      <c r="H820" s="526" t="s">
        <v>1227</v>
      </c>
      <c r="I820" s="215" t="s">
        <v>768</v>
      </c>
      <c r="J820" s="257">
        <v>2</v>
      </c>
      <c r="K820" s="178" t="s">
        <v>211</v>
      </c>
      <c r="L820" s="256" t="s">
        <v>331</v>
      </c>
      <c r="M820" s="166">
        <v>1</v>
      </c>
      <c r="N820" s="147">
        <f t="shared" si="103"/>
        <v>2</v>
      </c>
      <c r="O820" s="551" t="s">
        <v>6563</v>
      </c>
      <c r="P820" s="152" t="s">
        <v>6376</v>
      </c>
      <c r="Q820" s="339">
        <v>2</v>
      </c>
      <c r="R820" s="149">
        <f>N820*Q820</f>
        <v>4</v>
      </c>
      <c r="S820" s="193"/>
      <c r="T820" s="193"/>
      <c r="U820" s="193"/>
      <c r="V820" s="193"/>
      <c r="W820" s="433"/>
      <c r="X820" s="433"/>
      <c r="Y820" s="151"/>
      <c r="Z820" s="433"/>
      <c r="AA820" s="433"/>
      <c r="AB820" s="152"/>
      <c r="AC820" s="155"/>
      <c r="AD820" s="119"/>
      <c r="AE820" s="78"/>
      <c r="AF820" s="123">
        <f t="shared" si="96"/>
        <v>12858</v>
      </c>
    </row>
    <row r="821" spans="1:32" ht="230.25" hidden="1" outlineLevel="3" thickBot="1" x14ac:dyDescent="0.25">
      <c r="A821" s="251" t="s">
        <v>4906</v>
      </c>
      <c r="B821" s="596" t="s">
        <v>4340</v>
      </c>
      <c r="C821" s="635" t="s">
        <v>3053</v>
      </c>
      <c r="D821" s="627" t="s">
        <v>5750</v>
      </c>
      <c r="E821" s="139" t="s">
        <v>163</v>
      </c>
      <c r="F821" s="139" t="s">
        <v>5751</v>
      </c>
      <c r="G821" s="133" t="s">
        <v>815</v>
      </c>
      <c r="H821" s="526" t="s">
        <v>1227</v>
      </c>
      <c r="I821" s="215" t="s">
        <v>768</v>
      </c>
      <c r="J821" s="257">
        <v>2</v>
      </c>
      <c r="K821" s="178" t="s">
        <v>211</v>
      </c>
      <c r="L821" s="256" t="s">
        <v>331</v>
      </c>
      <c r="M821" s="166">
        <v>1</v>
      </c>
      <c r="N821" s="147">
        <f t="shared" si="103"/>
        <v>2</v>
      </c>
      <c r="O821" s="551" t="s">
        <v>6563</v>
      </c>
      <c r="P821" s="152" t="s">
        <v>6376</v>
      </c>
      <c r="Q821" s="339">
        <v>2</v>
      </c>
      <c r="R821" s="149">
        <f>N821*Q821</f>
        <v>4</v>
      </c>
      <c r="S821" s="193"/>
      <c r="T821" s="193"/>
      <c r="U821" s="193"/>
      <c r="V821" s="193"/>
      <c r="W821" s="433"/>
      <c r="X821" s="433"/>
      <c r="Y821" s="151"/>
      <c r="Z821" s="433"/>
      <c r="AA821" s="433"/>
      <c r="AB821" s="152"/>
      <c r="AC821" s="155"/>
      <c r="AD821" s="119"/>
      <c r="AE821" s="78"/>
      <c r="AF821" s="123">
        <f t="shared" si="96"/>
        <v>12859</v>
      </c>
    </row>
    <row r="822" spans="1:32" ht="230.25" hidden="1" outlineLevel="3" thickBot="1" x14ac:dyDescent="0.25">
      <c r="A822" s="251" t="s">
        <v>4907</v>
      </c>
      <c r="B822" s="597"/>
      <c r="C822" s="635"/>
      <c r="D822" s="627"/>
      <c r="E822" s="139" t="s">
        <v>160</v>
      </c>
      <c r="F822" s="139" t="s">
        <v>5751</v>
      </c>
      <c r="G822" s="133" t="s">
        <v>815</v>
      </c>
      <c r="H822" s="526" t="s">
        <v>1227</v>
      </c>
      <c r="I822" s="215" t="s">
        <v>768</v>
      </c>
      <c r="J822" s="257">
        <v>2</v>
      </c>
      <c r="K822" s="178" t="s">
        <v>211</v>
      </c>
      <c r="L822" s="256" t="s">
        <v>331</v>
      </c>
      <c r="M822" s="166">
        <v>1</v>
      </c>
      <c r="N822" s="147">
        <f t="shared" si="103"/>
        <v>2</v>
      </c>
      <c r="O822" s="551" t="s">
        <v>6563</v>
      </c>
      <c r="P822" s="152" t="s">
        <v>103</v>
      </c>
      <c r="Q822" s="339">
        <v>5</v>
      </c>
      <c r="R822" s="149">
        <f>N822*Q822</f>
        <v>10</v>
      </c>
      <c r="S822" s="193"/>
      <c r="T822" s="193"/>
      <c r="U822" s="193"/>
      <c r="V822" s="193"/>
      <c r="W822" s="433"/>
      <c r="X822" s="433"/>
      <c r="Y822" s="151"/>
      <c r="Z822" s="433"/>
      <c r="AA822" s="433"/>
      <c r="AB822" s="152"/>
      <c r="AC822" s="155"/>
      <c r="AD822" s="119"/>
      <c r="AE822" s="78"/>
      <c r="AF822" s="123">
        <f t="shared" si="96"/>
        <v>12860</v>
      </c>
    </row>
    <row r="823" spans="1:32" ht="230.25" hidden="1" outlineLevel="3" thickBot="1" x14ac:dyDescent="0.25">
      <c r="A823" s="251" t="s">
        <v>4908</v>
      </c>
      <c r="B823" s="221" t="s">
        <v>3071</v>
      </c>
      <c r="C823" s="254" t="s">
        <v>3072</v>
      </c>
      <c r="D823" s="139" t="s">
        <v>3073</v>
      </c>
      <c r="E823" s="139" t="s">
        <v>3065</v>
      </c>
      <c r="F823" s="139" t="s">
        <v>3074</v>
      </c>
      <c r="G823" s="143" t="s">
        <v>4218</v>
      </c>
      <c r="H823" s="526" t="s">
        <v>1803</v>
      </c>
      <c r="I823" s="215" t="s">
        <v>3018</v>
      </c>
      <c r="J823" s="257">
        <v>3</v>
      </c>
      <c r="K823" s="178" t="s">
        <v>222</v>
      </c>
      <c r="L823" s="256" t="s">
        <v>203</v>
      </c>
      <c r="M823" s="166">
        <v>2</v>
      </c>
      <c r="N823" s="147">
        <f t="shared" si="103"/>
        <v>6</v>
      </c>
      <c r="O823" s="551" t="s">
        <v>6563</v>
      </c>
      <c r="P823" s="152" t="s">
        <v>6348</v>
      </c>
      <c r="Q823" s="338">
        <v>3</v>
      </c>
      <c r="R823" s="149">
        <f>J823*M823*Q823</f>
        <v>18</v>
      </c>
      <c r="S823" s="193"/>
      <c r="T823" s="193"/>
      <c r="U823" s="193"/>
      <c r="V823" s="193"/>
      <c r="W823" s="433"/>
      <c r="X823" s="433"/>
      <c r="Y823" s="151"/>
      <c r="Z823" s="433"/>
      <c r="AA823" s="433"/>
      <c r="AB823" s="152"/>
      <c r="AC823" s="155"/>
      <c r="AD823" s="119"/>
      <c r="AE823" s="78"/>
      <c r="AF823" s="123">
        <f t="shared" si="96"/>
        <v>12861</v>
      </c>
    </row>
    <row r="824" spans="1:32" ht="230.25" hidden="1" outlineLevel="3" thickBot="1" x14ac:dyDescent="0.25">
      <c r="A824" s="251" t="s">
        <v>4909</v>
      </c>
      <c r="B824" s="596" t="s">
        <v>4341</v>
      </c>
      <c r="C824" s="600" t="s">
        <v>3054</v>
      </c>
      <c r="D824" s="624" t="s">
        <v>3015</v>
      </c>
      <c r="E824" s="139" t="s">
        <v>194</v>
      </c>
      <c r="F824" s="139" t="s">
        <v>3070</v>
      </c>
      <c r="G824" s="133" t="s">
        <v>1254</v>
      </c>
      <c r="H824" s="526" t="s">
        <v>1227</v>
      </c>
      <c r="I824" s="215" t="s">
        <v>768</v>
      </c>
      <c r="J824" s="257">
        <v>1</v>
      </c>
      <c r="K824" s="178" t="s">
        <v>448</v>
      </c>
      <c r="L824" s="256" t="s">
        <v>5788</v>
      </c>
      <c r="M824" s="350">
        <v>1</v>
      </c>
      <c r="N824" s="147">
        <f t="shared" si="103"/>
        <v>1</v>
      </c>
      <c r="O824" s="551" t="s">
        <v>6563</v>
      </c>
      <c r="P824" s="152" t="s">
        <v>103</v>
      </c>
      <c r="Q824" s="338">
        <v>5</v>
      </c>
      <c r="R824" s="149">
        <f>J824*M824*Q824</f>
        <v>5</v>
      </c>
      <c r="S824" s="193"/>
      <c r="T824" s="193"/>
      <c r="U824" s="193"/>
      <c r="V824" s="193"/>
      <c r="W824" s="433"/>
      <c r="X824" s="433"/>
      <c r="Y824" s="151"/>
      <c r="Z824" s="433"/>
      <c r="AA824" s="433"/>
      <c r="AB824" s="152"/>
      <c r="AC824" s="155"/>
      <c r="AD824" s="119"/>
      <c r="AE824" s="78"/>
      <c r="AF824" s="123">
        <f t="shared" si="96"/>
        <v>12862</v>
      </c>
    </row>
    <row r="825" spans="1:32" ht="230.25" hidden="1" outlineLevel="3" thickBot="1" x14ac:dyDescent="0.25">
      <c r="A825" s="251" t="s">
        <v>4910</v>
      </c>
      <c r="B825" s="597"/>
      <c r="C825" s="602"/>
      <c r="D825" s="625"/>
      <c r="E825" s="139" t="s">
        <v>251</v>
      </c>
      <c r="F825" s="139" t="s">
        <v>3084</v>
      </c>
      <c r="G825" s="143" t="s">
        <v>4218</v>
      </c>
      <c r="H825" s="526" t="s">
        <v>1803</v>
      </c>
      <c r="I825" s="215" t="s">
        <v>3018</v>
      </c>
      <c r="J825" s="257">
        <v>3</v>
      </c>
      <c r="K825" s="178" t="s">
        <v>446</v>
      </c>
      <c r="L825" s="256" t="s">
        <v>5792</v>
      </c>
      <c r="M825" s="166">
        <v>2</v>
      </c>
      <c r="N825" s="147">
        <f t="shared" si="103"/>
        <v>6</v>
      </c>
      <c r="O825" s="551" t="s">
        <v>6563</v>
      </c>
      <c r="P825" s="152" t="s">
        <v>6348</v>
      </c>
      <c r="Q825" s="338">
        <v>3</v>
      </c>
      <c r="R825" s="149">
        <f>J825*M825*Q825</f>
        <v>18</v>
      </c>
      <c r="S825" s="193"/>
      <c r="T825" s="193"/>
      <c r="U825" s="193"/>
      <c r="V825" s="193"/>
      <c r="W825" s="433"/>
      <c r="X825" s="433"/>
      <c r="Y825" s="151"/>
      <c r="Z825" s="433"/>
      <c r="AA825" s="433"/>
      <c r="AB825" s="152"/>
      <c r="AC825" s="155"/>
      <c r="AD825" s="119"/>
      <c r="AE825" s="78"/>
      <c r="AF825" s="123">
        <f t="shared" si="96"/>
        <v>12863</v>
      </c>
    </row>
    <row r="826" spans="1:32" ht="230.25" hidden="1" outlineLevel="3" thickBot="1" x14ac:dyDescent="0.25">
      <c r="A826" s="251" t="s">
        <v>4911</v>
      </c>
      <c r="B826" s="221" t="s">
        <v>2456</v>
      </c>
      <c r="C826" s="303" t="s">
        <v>3055</v>
      </c>
      <c r="D826" s="209" t="s">
        <v>3068</v>
      </c>
      <c r="E826" s="139" t="s">
        <v>3069</v>
      </c>
      <c r="F826" s="139" t="s">
        <v>3085</v>
      </c>
      <c r="G826" s="143" t="s">
        <v>4218</v>
      </c>
      <c r="H826" s="526" t="s">
        <v>1803</v>
      </c>
      <c r="I826" s="215" t="s">
        <v>3018</v>
      </c>
      <c r="J826" s="257">
        <v>3</v>
      </c>
      <c r="K826" s="178" t="s">
        <v>222</v>
      </c>
      <c r="L826" s="256" t="s">
        <v>203</v>
      </c>
      <c r="M826" s="166">
        <v>2</v>
      </c>
      <c r="N826" s="147">
        <f t="shared" si="103"/>
        <v>6</v>
      </c>
      <c r="O826" s="551" t="s">
        <v>6563</v>
      </c>
      <c r="P826" s="152" t="s">
        <v>6348</v>
      </c>
      <c r="Q826" s="338">
        <v>3</v>
      </c>
      <c r="R826" s="149">
        <f>J826*M826*Q826</f>
        <v>18</v>
      </c>
      <c r="S826" s="193"/>
      <c r="T826" s="193"/>
      <c r="U826" s="193"/>
      <c r="V826" s="193"/>
      <c r="W826" s="139"/>
      <c r="X826" s="139"/>
      <c r="Y826" s="151"/>
      <c r="Z826" s="139"/>
      <c r="AA826" s="139"/>
      <c r="AB826" s="152"/>
      <c r="AC826" s="155"/>
      <c r="AD826" s="119"/>
      <c r="AE826" s="78"/>
      <c r="AF826" s="123">
        <f t="shared" si="96"/>
        <v>12864</v>
      </c>
    </row>
    <row r="827" spans="1:32" ht="21" outlineLevel="1" thickBot="1" x14ac:dyDescent="0.25">
      <c r="A827" s="144"/>
      <c r="B827" s="137" t="s">
        <v>2378</v>
      </c>
      <c r="C827" s="285"/>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c r="AA827" s="137"/>
      <c r="AB827" s="137"/>
      <c r="AC827" s="137"/>
      <c r="AD827" s="138"/>
      <c r="AE827" s="78"/>
      <c r="AF827" s="123">
        <f t="shared" si="96"/>
        <v>0</v>
      </c>
    </row>
    <row r="828" spans="1:32" ht="21" outlineLevel="2" collapsed="1" thickBot="1" x14ac:dyDescent="0.25">
      <c r="A828" s="144"/>
      <c r="B828" s="117" t="s">
        <v>2379</v>
      </c>
      <c r="C828" s="272"/>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c r="AA828" s="117"/>
      <c r="AB828" s="117"/>
      <c r="AC828" s="117"/>
      <c r="AD828" s="118"/>
      <c r="AE828" s="78"/>
      <c r="AF828" s="123">
        <f t="shared" si="96"/>
        <v>0</v>
      </c>
    </row>
    <row r="829" spans="1:32" ht="230.25" hidden="1" outlineLevel="3" thickBot="1" x14ac:dyDescent="0.25">
      <c r="A829" s="251" t="s">
        <v>4912</v>
      </c>
      <c r="B829" s="363" t="s">
        <v>4171</v>
      </c>
      <c r="C829" s="360" t="s">
        <v>4172</v>
      </c>
      <c r="D829" s="361" t="s">
        <v>4173</v>
      </c>
      <c r="E829" s="314" t="s">
        <v>1418</v>
      </c>
      <c r="F829" s="314" t="s">
        <v>4085</v>
      </c>
      <c r="G829" s="205" t="s">
        <v>729</v>
      </c>
      <c r="H829" s="526" t="s">
        <v>1227</v>
      </c>
      <c r="I829" s="145" t="s">
        <v>768</v>
      </c>
      <c r="J829" s="257">
        <v>1</v>
      </c>
      <c r="K829" s="317" t="s">
        <v>401</v>
      </c>
      <c r="L829" s="125" t="s">
        <v>743</v>
      </c>
      <c r="M829" s="148">
        <v>2</v>
      </c>
      <c r="N829" s="330">
        <f t="shared" ref="N829:N836" si="106">J829*M829</f>
        <v>2</v>
      </c>
      <c r="O829" s="551" t="s">
        <v>6563</v>
      </c>
      <c r="P829" s="336" t="s">
        <v>103</v>
      </c>
      <c r="Q829" s="338">
        <v>5</v>
      </c>
      <c r="R829" s="189">
        <f>J829*M829*Q829</f>
        <v>10</v>
      </c>
      <c r="S829" s="221"/>
      <c r="T829" s="495"/>
      <c r="U829" s="454"/>
      <c r="V829" s="454"/>
      <c r="W829" s="214"/>
      <c r="X829" s="196"/>
      <c r="Y829" s="187"/>
      <c r="Z829" s="214"/>
      <c r="AA829" s="214"/>
      <c r="AB829" s="196"/>
      <c r="AC829" s="197">
        <f>Z829*AA829*AB829</f>
        <v>0</v>
      </c>
      <c r="AD829" s="198"/>
      <c r="AE829" s="78"/>
      <c r="AF829" s="123">
        <f t="shared" si="96"/>
        <v>12865</v>
      </c>
    </row>
    <row r="830" spans="1:32" ht="230.25" hidden="1" outlineLevel="3" thickBot="1" x14ac:dyDescent="0.25">
      <c r="A830" s="251" t="s">
        <v>564</v>
      </c>
      <c r="B830" s="176" t="s">
        <v>3086</v>
      </c>
      <c r="C830" s="327" t="s">
        <v>1966</v>
      </c>
      <c r="D830" s="214" t="s">
        <v>314</v>
      </c>
      <c r="E830" s="206" t="s">
        <v>315</v>
      </c>
      <c r="F830" s="206" t="s">
        <v>1579</v>
      </c>
      <c r="G830" s="205" t="s">
        <v>729</v>
      </c>
      <c r="H830" s="526" t="s">
        <v>1227</v>
      </c>
      <c r="I830" s="145" t="s">
        <v>768</v>
      </c>
      <c r="J830" s="130">
        <v>2</v>
      </c>
      <c r="K830" s="162" t="s">
        <v>277</v>
      </c>
      <c r="L830" s="145" t="s">
        <v>316</v>
      </c>
      <c r="M830" s="131">
        <v>2</v>
      </c>
      <c r="N830" s="147">
        <f t="shared" si="106"/>
        <v>4</v>
      </c>
      <c r="O830" s="551" t="s">
        <v>6563</v>
      </c>
      <c r="P830" s="129" t="s">
        <v>6355</v>
      </c>
      <c r="Q830" s="340">
        <v>2</v>
      </c>
      <c r="R830" s="174">
        <f t="shared" ref="R830:R836" si="107">N830*Q830</f>
        <v>8</v>
      </c>
      <c r="S830" s="341"/>
      <c r="T830" s="498"/>
      <c r="U830" s="457"/>
      <c r="V830" s="457"/>
      <c r="W830" s="209"/>
      <c r="X830" s="209"/>
      <c r="Y830" s="211"/>
      <c r="Z830" s="209"/>
      <c r="AA830" s="209"/>
      <c r="AB830" s="160"/>
      <c r="AC830" s="177"/>
      <c r="AD830" s="199"/>
      <c r="AE830" s="78"/>
      <c r="AF830" s="123">
        <f t="shared" si="96"/>
        <v>-1806</v>
      </c>
    </row>
    <row r="831" spans="1:32" ht="230.25" hidden="1" outlineLevel="3" thickBot="1" x14ac:dyDescent="0.25">
      <c r="A831" s="251" t="s">
        <v>4913</v>
      </c>
      <c r="B831" s="596" t="s">
        <v>3088</v>
      </c>
      <c r="C831" s="635" t="s">
        <v>5816</v>
      </c>
      <c r="D831" s="627" t="s">
        <v>5821</v>
      </c>
      <c r="E831" s="224" t="s">
        <v>231</v>
      </c>
      <c r="F831" s="224" t="s">
        <v>1579</v>
      </c>
      <c r="G831" s="124" t="s">
        <v>729</v>
      </c>
      <c r="H831" s="526" t="s">
        <v>1227</v>
      </c>
      <c r="I831" s="145" t="s">
        <v>768</v>
      </c>
      <c r="J831" s="146">
        <v>2</v>
      </c>
      <c r="K831" s="134" t="s">
        <v>211</v>
      </c>
      <c r="L831" s="125" t="s">
        <v>318</v>
      </c>
      <c r="M831" s="148">
        <v>1</v>
      </c>
      <c r="N831" s="147">
        <f t="shared" si="106"/>
        <v>2</v>
      </c>
      <c r="O831" s="551" t="s">
        <v>6563</v>
      </c>
      <c r="P831" s="158" t="s">
        <v>6355</v>
      </c>
      <c r="Q831" s="339">
        <v>2</v>
      </c>
      <c r="R831" s="149">
        <f t="shared" si="107"/>
        <v>4</v>
      </c>
      <c r="S831" s="193"/>
      <c r="T831" s="193"/>
      <c r="U831" s="193"/>
      <c r="V831" s="193"/>
      <c r="W831" s="139"/>
      <c r="X831" s="139"/>
      <c r="Y831" s="151"/>
      <c r="Z831" s="139"/>
      <c r="AA831" s="139"/>
      <c r="AB831" s="152"/>
      <c r="AC831" s="155"/>
      <c r="AD831" s="119"/>
      <c r="AE831" s="78"/>
      <c r="AF831" s="123">
        <f t="shared" si="96"/>
        <v>12866</v>
      </c>
    </row>
    <row r="832" spans="1:32" ht="230.25" hidden="1" outlineLevel="3" thickBot="1" x14ac:dyDescent="0.25">
      <c r="A832" s="251" t="s">
        <v>4914</v>
      </c>
      <c r="B832" s="597"/>
      <c r="C832" s="635"/>
      <c r="D832" s="627"/>
      <c r="E832" s="224" t="s">
        <v>233</v>
      </c>
      <c r="F832" s="224" t="s">
        <v>1580</v>
      </c>
      <c r="G832" s="124" t="s">
        <v>729</v>
      </c>
      <c r="H832" s="526" t="s">
        <v>1227</v>
      </c>
      <c r="I832" s="145" t="s">
        <v>768</v>
      </c>
      <c r="J832" s="146">
        <v>1</v>
      </c>
      <c r="K832" s="134" t="s">
        <v>211</v>
      </c>
      <c r="L832" s="125" t="s">
        <v>161</v>
      </c>
      <c r="M832" s="148">
        <v>1</v>
      </c>
      <c r="N832" s="147">
        <f t="shared" si="106"/>
        <v>1</v>
      </c>
      <c r="O832" s="551" t="s">
        <v>6563</v>
      </c>
      <c r="P832" s="158" t="s">
        <v>103</v>
      </c>
      <c r="Q832" s="339">
        <v>5</v>
      </c>
      <c r="R832" s="149">
        <f t="shared" si="107"/>
        <v>5</v>
      </c>
      <c r="S832" s="192"/>
      <c r="T832" s="192"/>
      <c r="U832" s="192"/>
      <c r="V832" s="192"/>
      <c r="W832" s="139"/>
      <c r="X832" s="139"/>
      <c r="Y832" s="151"/>
      <c r="Z832" s="139"/>
      <c r="AA832" s="139"/>
      <c r="AB832" s="152"/>
      <c r="AC832" s="155"/>
      <c r="AD832" s="119"/>
      <c r="AE832" s="78"/>
      <c r="AF832" s="123">
        <f t="shared" si="96"/>
        <v>12867</v>
      </c>
    </row>
    <row r="833" spans="1:32" ht="230.25" hidden="1" outlineLevel="3" thickBot="1" x14ac:dyDescent="0.25">
      <c r="A833" s="251" t="s">
        <v>565</v>
      </c>
      <c r="B833" s="596" t="s">
        <v>3087</v>
      </c>
      <c r="C833" s="635" t="s">
        <v>5817</v>
      </c>
      <c r="D833" s="626" t="s">
        <v>317</v>
      </c>
      <c r="E833" s="224" t="s">
        <v>231</v>
      </c>
      <c r="F833" s="224" t="s">
        <v>1579</v>
      </c>
      <c r="G833" s="124" t="s">
        <v>729</v>
      </c>
      <c r="H833" s="526" t="s">
        <v>1227</v>
      </c>
      <c r="I833" s="145" t="s">
        <v>768</v>
      </c>
      <c r="J833" s="146">
        <v>2</v>
      </c>
      <c r="K833" s="134" t="s">
        <v>211</v>
      </c>
      <c r="L833" s="125" t="s">
        <v>318</v>
      </c>
      <c r="M833" s="148">
        <v>1</v>
      </c>
      <c r="N833" s="147">
        <f t="shared" si="106"/>
        <v>2</v>
      </c>
      <c r="O833" s="551" t="s">
        <v>6563</v>
      </c>
      <c r="P833" s="158" t="s">
        <v>6355</v>
      </c>
      <c r="Q833" s="339">
        <v>2</v>
      </c>
      <c r="R833" s="149">
        <f t="shared" si="107"/>
        <v>4</v>
      </c>
      <c r="S833" s="193"/>
      <c r="T833" s="193"/>
      <c r="U833" s="193"/>
      <c r="V833" s="193"/>
      <c r="W833" s="139"/>
      <c r="X833" s="139"/>
      <c r="Y833" s="151"/>
      <c r="Z833" s="139"/>
      <c r="AA833" s="139"/>
      <c r="AB833" s="152"/>
      <c r="AC833" s="155"/>
      <c r="AD833" s="119"/>
      <c r="AE833" s="78"/>
      <c r="AF833" s="123">
        <f t="shared" si="96"/>
        <v>-1807</v>
      </c>
    </row>
    <row r="834" spans="1:32" ht="230.25" hidden="1" outlineLevel="3" thickBot="1" x14ac:dyDescent="0.25">
      <c r="A834" s="251" t="s">
        <v>566</v>
      </c>
      <c r="B834" s="597"/>
      <c r="C834" s="635"/>
      <c r="D834" s="626"/>
      <c r="E834" s="224" t="s">
        <v>233</v>
      </c>
      <c r="F834" s="224" t="s">
        <v>1580</v>
      </c>
      <c r="G834" s="124" t="s">
        <v>729</v>
      </c>
      <c r="H834" s="526" t="s">
        <v>1227</v>
      </c>
      <c r="I834" s="145" t="s">
        <v>768</v>
      </c>
      <c r="J834" s="146">
        <v>1</v>
      </c>
      <c r="K834" s="134" t="s">
        <v>211</v>
      </c>
      <c r="L834" s="125" t="s">
        <v>161</v>
      </c>
      <c r="M834" s="148">
        <v>1</v>
      </c>
      <c r="N834" s="147">
        <f t="shared" si="106"/>
        <v>1</v>
      </c>
      <c r="O834" s="551" t="s">
        <v>6563</v>
      </c>
      <c r="P834" s="158" t="s">
        <v>103</v>
      </c>
      <c r="Q834" s="339">
        <v>5</v>
      </c>
      <c r="R834" s="149">
        <f t="shared" si="107"/>
        <v>5</v>
      </c>
      <c r="S834" s="192"/>
      <c r="T834" s="192"/>
      <c r="U834" s="192"/>
      <c r="V834" s="192"/>
      <c r="W834" s="139"/>
      <c r="X834" s="139"/>
      <c r="Y834" s="151"/>
      <c r="Z834" s="139"/>
      <c r="AA834" s="139"/>
      <c r="AB834" s="152"/>
      <c r="AC834" s="155"/>
      <c r="AD834" s="119"/>
      <c r="AE834" s="78"/>
      <c r="AF834" s="123">
        <f t="shared" si="96"/>
        <v>-1808</v>
      </c>
    </row>
    <row r="835" spans="1:32" ht="230.25" hidden="1" outlineLevel="3" thickBot="1" x14ac:dyDescent="0.25">
      <c r="A835" s="144" t="s">
        <v>567</v>
      </c>
      <c r="B835" s="150" t="s">
        <v>3089</v>
      </c>
      <c r="C835" s="274" t="s">
        <v>3090</v>
      </c>
      <c r="D835" s="224" t="s">
        <v>319</v>
      </c>
      <c r="E835" s="224" t="s">
        <v>245</v>
      </c>
      <c r="F835" s="224" t="s">
        <v>1581</v>
      </c>
      <c r="G835" s="124" t="s">
        <v>729</v>
      </c>
      <c r="H835" s="526" t="s">
        <v>1227</v>
      </c>
      <c r="I835" s="145" t="s">
        <v>768</v>
      </c>
      <c r="J835" s="146">
        <v>1</v>
      </c>
      <c r="K835" s="134" t="s">
        <v>320</v>
      </c>
      <c r="L835" s="125" t="s">
        <v>321</v>
      </c>
      <c r="M835" s="331">
        <v>2</v>
      </c>
      <c r="N835" s="147">
        <f t="shared" si="106"/>
        <v>2</v>
      </c>
      <c r="O835" s="551" t="s">
        <v>6563</v>
      </c>
      <c r="P835" s="158" t="s">
        <v>103</v>
      </c>
      <c r="Q835" s="339">
        <v>5</v>
      </c>
      <c r="R835" s="149">
        <f t="shared" si="107"/>
        <v>10</v>
      </c>
      <c r="S835" s="193"/>
      <c r="T835" s="193"/>
      <c r="U835" s="193"/>
      <c r="V835" s="193"/>
      <c r="W835" s="139"/>
      <c r="X835" s="139"/>
      <c r="Y835" s="151"/>
      <c r="Z835" s="139"/>
      <c r="AA835" s="139"/>
      <c r="AB835" s="152"/>
      <c r="AC835" s="155"/>
      <c r="AD835" s="119"/>
      <c r="AE835" s="78"/>
      <c r="AF835" s="123">
        <f t="shared" si="96"/>
        <v>-1809</v>
      </c>
    </row>
    <row r="836" spans="1:32" ht="230.25" hidden="1" outlineLevel="3" thickBot="1" x14ac:dyDescent="0.25">
      <c r="A836" s="251" t="s">
        <v>4915</v>
      </c>
      <c r="B836" s="596" t="s">
        <v>3091</v>
      </c>
      <c r="C836" s="600" t="s">
        <v>3092</v>
      </c>
      <c r="D836" s="627" t="s">
        <v>443</v>
      </c>
      <c r="E836" s="209" t="s">
        <v>208</v>
      </c>
      <c r="F836" s="209" t="s">
        <v>2410</v>
      </c>
      <c r="G836" s="143" t="s">
        <v>1254</v>
      </c>
      <c r="H836" s="526" t="s">
        <v>1227</v>
      </c>
      <c r="I836" s="215" t="s">
        <v>768</v>
      </c>
      <c r="J836" s="255">
        <v>1</v>
      </c>
      <c r="K836" s="259" t="s">
        <v>192</v>
      </c>
      <c r="L836" s="215" t="s">
        <v>203</v>
      </c>
      <c r="M836" s="148">
        <v>1</v>
      </c>
      <c r="N836" s="147">
        <f t="shared" si="106"/>
        <v>1</v>
      </c>
      <c r="O836" s="551" t="s">
        <v>6563</v>
      </c>
      <c r="P836" s="70" t="s">
        <v>103</v>
      </c>
      <c r="Q836" s="338">
        <v>5</v>
      </c>
      <c r="R836" s="149">
        <f t="shared" si="107"/>
        <v>5</v>
      </c>
      <c r="S836" s="159"/>
      <c r="T836" s="494"/>
      <c r="U836" s="451"/>
      <c r="V836" s="451"/>
      <c r="W836" s="209"/>
      <c r="X836" s="209"/>
      <c r="Y836" s="211"/>
      <c r="Z836" s="209"/>
      <c r="AA836" s="209"/>
      <c r="AB836" s="160"/>
      <c r="AC836" s="155"/>
      <c r="AD836" s="119"/>
      <c r="AE836" s="78"/>
      <c r="AF836" s="123">
        <f t="shared" si="96"/>
        <v>12868</v>
      </c>
    </row>
    <row r="837" spans="1:32" ht="230.25" hidden="1" outlineLevel="3" thickBot="1" x14ac:dyDescent="0.25">
      <c r="A837" s="251" t="s">
        <v>4916</v>
      </c>
      <c r="B837" s="597"/>
      <c r="C837" s="602"/>
      <c r="D837" s="627"/>
      <c r="E837" s="209" t="s">
        <v>255</v>
      </c>
      <c r="F837" s="209" t="s">
        <v>4342</v>
      </c>
      <c r="G837" s="143" t="s">
        <v>4218</v>
      </c>
      <c r="H837" s="526" t="s">
        <v>1803</v>
      </c>
      <c r="I837" s="215" t="s">
        <v>3018</v>
      </c>
      <c r="J837" s="257">
        <v>3</v>
      </c>
      <c r="K837" s="178" t="s">
        <v>453</v>
      </c>
      <c r="L837" s="256" t="s">
        <v>449</v>
      </c>
      <c r="M837" s="194">
        <v>2</v>
      </c>
      <c r="N837" s="132">
        <f t="shared" ref="N837:N841" si="108">J837*M837</f>
        <v>6</v>
      </c>
      <c r="O837" s="551" t="s">
        <v>6563</v>
      </c>
      <c r="P837" s="158" t="s">
        <v>6348</v>
      </c>
      <c r="Q837" s="338">
        <v>3</v>
      </c>
      <c r="R837" s="149">
        <f t="shared" ref="R837:R841" si="109">J837*M837*Q837</f>
        <v>18</v>
      </c>
      <c r="S837" s="159"/>
      <c r="T837" s="494"/>
      <c r="U837" s="451"/>
      <c r="V837" s="451"/>
      <c r="W837" s="209"/>
      <c r="X837" s="209"/>
      <c r="Y837" s="211"/>
      <c r="Z837" s="209"/>
      <c r="AA837" s="209"/>
      <c r="AB837" s="160"/>
      <c r="AC837" s="155"/>
      <c r="AD837" s="119"/>
      <c r="AE837" s="78"/>
      <c r="AF837" s="123">
        <f t="shared" si="96"/>
        <v>12869</v>
      </c>
    </row>
    <row r="838" spans="1:32" ht="230.25" hidden="1" outlineLevel="3" thickBot="1" x14ac:dyDescent="0.25">
      <c r="A838" s="251" t="s">
        <v>4917</v>
      </c>
      <c r="B838" s="596" t="s">
        <v>3093</v>
      </c>
      <c r="C838" s="600" t="s">
        <v>3094</v>
      </c>
      <c r="D838" s="627" t="s">
        <v>443</v>
      </c>
      <c r="E838" s="209" t="s">
        <v>208</v>
      </c>
      <c r="F838" s="209" t="s">
        <v>2410</v>
      </c>
      <c r="G838" s="143" t="s">
        <v>1254</v>
      </c>
      <c r="H838" s="526" t="s">
        <v>1227</v>
      </c>
      <c r="I838" s="215" t="s">
        <v>768</v>
      </c>
      <c r="J838" s="255">
        <v>1</v>
      </c>
      <c r="K838" s="259" t="s">
        <v>192</v>
      </c>
      <c r="L838" s="215" t="s">
        <v>203</v>
      </c>
      <c r="M838" s="148">
        <v>1</v>
      </c>
      <c r="N838" s="132">
        <f t="shared" si="108"/>
        <v>1</v>
      </c>
      <c r="O838" s="551" t="s">
        <v>6563</v>
      </c>
      <c r="P838" s="70" t="s">
        <v>103</v>
      </c>
      <c r="Q838" s="338">
        <v>5</v>
      </c>
      <c r="R838" s="149">
        <f t="shared" si="109"/>
        <v>5</v>
      </c>
      <c r="S838" s="159"/>
      <c r="T838" s="494"/>
      <c r="U838" s="451"/>
      <c r="V838" s="451"/>
      <c r="W838" s="209"/>
      <c r="X838" s="209"/>
      <c r="Y838" s="211"/>
      <c r="Z838" s="209"/>
      <c r="AA838" s="209"/>
      <c r="AB838" s="160"/>
      <c r="AC838" s="155"/>
      <c r="AD838" s="119"/>
      <c r="AE838" s="78"/>
      <c r="AF838" s="123">
        <f t="shared" si="96"/>
        <v>12870</v>
      </c>
    </row>
    <row r="839" spans="1:32" ht="230.25" hidden="1" outlineLevel="3" thickBot="1" x14ac:dyDescent="0.25">
      <c r="A839" s="251" t="s">
        <v>4918</v>
      </c>
      <c r="B839" s="597"/>
      <c r="C839" s="602"/>
      <c r="D839" s="627"/>
      <c r="E839" s="209" t="s">
        <v>255</v>
      </c>
      <c r="F839" s="209" t="s">
        <v>4343</v>
      </c>
      <c r="G839" s="143" t="s">
        <v>4218</v>
      </c>
      <c r="H839" s="526" t="s">
        <v>1803</v>
      </c>
      <c r="I839" s="215" t="s">
        <v>3018</v>
      </c>
      <c r="J839" s="257">
        <v>3</v>
      </c>
      <c r="K839" s="178" t="s">
        <v>453</v>
      </c>
      <c r="L839" s="256" t="s">
        <v>449</v>
      </c>
      <c r="M839" s="131">
        <v>2</v>
      </c>
      <c r="N839" s="132">
        <f t="shared" si="108"/>
        <v>6</v>
      </c>
      <c r="O839" s="551" t="s">
        <v>6563</v>
      </c>
      <c r="P839" s="158" t="s">
        <v>6348</v>
      </c>
      <c r="Q839" s="338">
        <v>3</v>
      </c>
      <c r="R839" s="149">
        <f t="shared" si="109"/>
        <v>18</v>
      </c>
      <c r="S839" s="159"/>
      <c r="T839" s="494"/>
      <c r="U839" s="451"/>
      <c r="V839" s="451"/>
      <c r="W839" s="209"/>
      <c r="X839" s="209"/>
      <c r="Y839" s="211"/>
      <c r="Z839" s="209"/>
      <c r="AA839" s="209"/>
      <c r="AB839" s="160"/>
      <c r="AC839" s="155"/>
      <c r="AD839" s="119"/>
      <c r="AE839" s="78"/>
      <c r="AF839" s="123">
        <f t="shared" si="96"/>
        <v>12871</v>
      </c>
    </row>
    <row r="840" spans="1:32" ht="230.25" hidden="1" outlineLevel="3" thickBot="1" x14ac:dyDescent="0.25">
      <c r="A840" s="251" t="s">
        <v>4919</v>
      </c>
      <c r="B840" s="596" t="s">
        <v>3099</v>
      </c>
      <c r="C840" s="600" t="s">
        <v>3100</v>
      </c>
      <c r="D840" s="627" t="s">
        <v>443</v>
      </c>
      <c r="E840" s="209" t="s">
        <v>208</v>
      </c>
      <c r="F840" s="209" t="s">
        <v>2410</v>
      </c>
      <c r="G840" s="143" t="s">
        <v>1254</v>
      </c>
      <c r="H840" s="526" t="s">
        <v>1227</v>
      </c>
      <c r="I840" s="215" t="s">
        <v>768</v>
      </c>
      <c r="J840" s="255">
        <v>1</v>
      </c>
      <c r="K840" s="259" t="s">
        <v>192</v>
      </c>
      <c r="L840" s="215" t="s">
        <v>203</v>
      </c>
      <c r="M840" s="148">
        <v>1</v>
      </c>
      <c r="N840" s="132">
        <f t="shared" si="108"/>
        <v>1</v>
      </c>
      <c r="O840" s="551" t="s">
        <v>6563</v>
      </c>
      <c r="P840" s="70" t="s">
        <v>103</v>
      </c>
      <c r="Q840" s="338">
        <v>5</v>
      </c>
      <c r="R840" s="149">
        <f t="shared" si="109"/>
        <v>5</v>
      </c>
      <c r="S840" s="159"/>
      <c r="T840" s="494"/>
      <c r="U840" s="451"/>
      <c r="V840" s="451"/>
      <c r="W840" s="209"/>
      <c r="X840" s="209"/>
      <c r="Y840" s="211"/>
      <c r="Z840" s="209"/>
      <c r="AA840" s="209"/>
      <c r="AB840" s="160"/>
      <c r="AC840" s="155"/>
      <c r="AD840" s="119"/>
      <c r="AE840" s="78"/>
      <c r="AF840" s="123">
        <f t="shared" si="96"/>
        <v>12872</v>
      </c>
    </row>
    <row r="841" spans="1:32" ht="230.25" hidden="1" outlineLevel="3" thickBot="1" x14ac:dyDescent="0.25">
      <c r="A841" s="251" t="s">
        <v>4920</v>
      </c>
      <c r="B841" s="597"/>
      <c r="C841" s="602"/>
      <c r="D841" s="627"/>
      <c r="E841" s="209" t="s">
        <v>255</v>
      </c>
      <c r="F841" s="139" t="s">
        <v>2062</v>
      </c>
      <c r="G841" s="143" t="s">
        <v>4218</v>
      </c>
      <c r="H841" s="526" t="s">
        <v>1803</v>
      </c>
      <c r="I841" s="215" t="s">
        <v>3018</v>
      </c>
      <c r="J841" s="257">
        <v>3</v>
      </c>
      <c r="K841" s="178" t="s">
        <v>453</v>
      </c>
      <c r="L841" s="256" t="s">
        <v>449</v>
      </c>
      <c r="M841" s="131">
        <v>2</v>
      </c>
      <c r="N841" s="132">
        <f t="shared" si="108"/>
        <v>6</v>
      </c>
      <c r="O841" s="551" t="s">
        <v>6563</v>
      </c>
      <c r="P841" s="158" t="s">
        <v>6348</v>
      </c>
      <c r="Q841" s="338">
        <v>3</v>
      </c>
      <c r="R841" s="149">
        <f t="shared" si="109"/>
        <v>18</v>
      </c>
      <c r="S841" s="159"/>
      <c r="T841" s="494"/>
      <c r="U841" s="451"/>
      <c r="V841" s="451"/>
      <c r="W841" s="209"/>
      <c r="X841" s="209"/>
      <c r="Y841" s="211"/>
      <c r="Z841" s="209"/>
      <c r="AA841" s="209"/>
      <c r="AB841" s="160"/>
      <c r="AC841" s="155"/>
      <c r="AD841" s="119"/>
      <c r="AE841" s="78"/>
      <c r="AF841" s="123">
        <f t="shared" si="96"/>
        <v>12873</v>
      </c>
    </row>
    <row r="842" spans="1:32" ht="230.25" hidden="1" outlineLevel="3" thickBot="1" x14ac:dyDescent="0.25">
      <c r="A842" s="251" t="s">
        <v>4921</v>
      </c>
      <c r="B842" s="167" t="s">
        <v>3101</v>
      </c>
      <c r="C842" s="254" t="s">
        <v>3102</v>
      </c>
      <c r="D842" s="139" t="s">
        <v>3103</v>
      </c>
      <c r="E842" s="139" t="s">
        <v>3029</v>
      </c>
      <c r="F842" s="139" t="s">
        <v>3104</v>
      </c>
      <c r="G842" s="143" t="s">
        <v>1254</v>
      </c>
      <c r="H842" s="526" t="s">
        <v>1227</v>
      </c>
      <c r="I842" s="215" t="s">
        <v>768</v>
      </c>
      <c r="J842" s="255">
        <v>1</v>
      </c>
      <c r="K842" s="178" t="s">
        <v>277</v>
      </c>
      <c r="L842" s="256" t="s">
        <v>336</v>
      </c>
      <c r="M842" s="148">
        <v>2</v>
      </c>
      <c r="N842" s="147">
        <f t="shared" ref="N842:N860" si="110">J842*M842</f>
        <v>2</v>
      </c>
      <c r="O842" s="551" t="s">
        <v>6563</v>
      </c>
      <c r="P842" s="158" t="s">
        <v>6348</v>
      </c>
      <c r="Q842" s="339">
        <v>2</v>
      </c>
      <c r="R842" s="149">
        <f t="shared" ref="R842:R851" si="111">N842*Q842</f>
        <v>4</v>
      </c>
      <c r="S842" s="168"/>
      <c r="T842" s="493"/>
      <c r="U842" s="450"/>
      <c r="V842" s="450"/>
      <c r="W842" s="212"/>
      <c r="X842" s="212"/>
      <c r="Y842" s="210"/>
      <c r="Z842" s="212"/>
      <c r="AA842" s="212"/>
      <c r="AB842" s="169"/>
      <c r="AC842" s="155"/>
      <c r="AD842" s="119"/>
      <c r="AE842" s="78"/>
      <c r="AF842" s="123">
        <f t="shared" si="96"/>
        <v>12874</v>
      </c>
    </row>
    <row r="843" spans="1:32" ht="230.25" hidden="1" outlineLevel="3" thickBot="1" x14ac:dyDescent="0.25">
      <c r="A843" s="251" t="s">
        <v>4922</v>
      </c>
      <c r="B843" s="167" t="s">
        <v>3095</v>
      </c>
      <c r="C843" s="254" t="s">
        <v>3096</v>
      </c>
      <c r="D843" s="139" t="s">
        <v>3105</v>
      </c>
      <c r="E843" s="139" t="s">
        <v>335</v>
      </c>
      <c r="F843" s="139" t="s">
        <v>2062</v>
      </c>
      <c r="G843" s="133" t="s">
        <v>817</v>
      </c>
      <c r="H843" s="526" t="s">
        <v>1803</v>
      </c>
      <c r="I843" s="215" t="s">
        <v>1178</v>
      </c>
      <c r="J843" s="257">
        <v>4</v>
      </c>
      <c r="K843" s="178" t="s">
        <v>277</v>
      </c>
      <c r="L843" s="256" t="s">
        <v>336</v>
      </c>
      <c r="M843" s="148">
        <v>2</v>
      </c>
      <c r="N843" s="147">
        <f t="shared" si="110"/>
        <v>8</v>
      </c>
      <c r="O843" s="551" t="s">
        <v>6563</v>
      </c>
      <c r="P843" s="158" t="s">
        <v>6348</v>
      </c>
      <c r="Q843" s="339">
        <v>2</v>
      </c>
      <c r="R843" s="149">
        <f t="shared" si="111"/>
        <v>16</v>
      </c>
      <c r="S843" s="168"/>
      <c r="T843" s="493"/>
      <c r="U843" s="450"/>
      <c r="V843" s="450"/>
      <c r="W843" s="212"/>
      <c r="X843" s="212"/>
      <c r="Y843" s="210"/>
      <c r="Z843" s="212"/>
      <c r="AA843" s="212"/>
      <c r="AB843" s="169"/>
      <c r="AC843" s="155"/>
      <c r="AD843" s="119"/>
      <c r="AE843" s="78"/>
      <c r="AF843" s="123">
        <f t="shared" ref="AF843:AF906" si="112">VALUE(RIGHT((IF(A843="",0,A843)),5))</f>
        <v>12875</v>
      </c>
    </row>
    <row r="844" spans="1:32" ht="230.25" hidden="1" outlineLevel="3" thickBot="1" x14ac:dyDescent="0.25">
      <c r="A844" s="251" t="s">
        <v>4923</v>
      </c>
      <c r="B844" s="596" t="s">
        <v>3098</v>
      </c>
      <c r="C844" s="635" t="s">
        <v>3097</v>
      </c>
      <c r="D844" s="627" t="s">
        <v>339</v>
      </c>
      <c r="E844" s="139" t="s">
        <v>160</v>
      </c>
      <c r="F844" s="139" t="s">
        <v>340</v>
      </c>
      <c r="G844" s="133" t="s">
        <v>729</v>
      </c>
      <c r="H844" s="526" t="s">
        <v>1227</v>
      </c>
      <c r="I844" s="215" t="s">
        <v>768</v>
      </c>
      <c r="J844" s="257">
        <v>1</v>
      </c>
      <c r="K844" s="178" t="s">
        <v>211</v>
      </c>
      <c r="L844" s="256" t="s">
        <v>341</v>
      </c>
      <c r="M844" s="148">
        <v>1</v>
      </c>
      <c r="N844" s="147">
        <f t="shared" si="110"/>
        <v>1</v>
      </c>
      <c r="O844" s="551" t="s">
        <v>6563</v>
      </c>
      <c r="P844" s="158" t="s">
        <v>103</v>
      </c>
      <c r="Q844" s="339">
        <v>5</v>
      </c>
      <c r="R844" s="149">
        <f t="shared" si="111"/>
        <v>5</v>
      </c>
      <c r="S844" s="150"/>
      <c r="T844" s="497"/>
      <c r="U844" s="456"/>
      <c r="V844" s="456"/>
      <c r="W844" s="139"/>
      <c r="X844" s="139"/>
      <c r="Y844" s="151"/>
      <c r="Z844" s="139"/>
      <c r="AA844" s="139"/>
      <c r="AB844" s="152"/>
      <c r="AC844" s="155"/>
      <c r="AD844" s="119"/>
      <c r="AE844" s="78"/>
      <c r="AF844" s="123">
        <f t="shared" si="112"/>
        <v>12876</v>
      </c>
    </row>
    <row r="845" spans="1:32" ht="230.25" hidden="1" outlineLevel="3" thickBot="1" x14ac:dyDescent="0.25">
      <c r="A845" s="251" t="s">
        <v>4924</v>
      </c>
      <c r="B845" s="597"/>
      <c r="C845" s="635"/>
      <c r="D845" s="627"/>
      <c r="E845" s="139" t="s">
        <v>163</v>
      </c>
      <c r="F845" s="139" t="s">
        <v>1836</v>
      </c>
      <c r="G845" s="133" t="s">
        <v>674</v>
      </c>
      <c r="H845" s="526" t="s">
        <v>1227</v>
      </c>
      <c r="I845" s="215" t="s">
        <v>768</v>
      </c>
      <c r="J845" s="257">
        <v>1</v>
      </c>
      <c r="K845" s="178" t="s">
        <v>211</v>
      </c>
      <c r="L845" s="256" t="s">
        <v>341</v>
      </c>
      <c r="M845" s="166">
        <v>1</v>
      </c>
      <c r="N845" s="147">
        <f t="shared" si="110"/>
        <v>1</v>
      </c>
      <c r="O845" s="551" t="s">
        <v>6563</v>
      </c>
      <c r="P845" s="152" t="s">
        <v>103</v>
      </c>
      <c r="Q845" s="339">
        <v>5</v>
      </c>
      <c r="R845" s="170">
        <f t="shared" si="111"/>
        <v>5</v>
      </c>
      <c r="S845" s="192"/>
      <c r="T845" s="192"/>
      <c r="U845" s="192"/>
      <c r="V845" s="192"/>
      <c r="W845" s="139"/>
      <c r="X845" s="139"/>
      <c r="Y845" s="151"/>
      <c r="Z845" s="212"/>
      <c r="AA845" s="212"/>
      <c r="AB845" s="169"/>
      <c r="AC845" s="155"/>
      <c r="AD845" s="126"/>
      <c r="AE845" s="78"/>
      <c r="AF845" s="123">
        <f t="shared" si="112"/>
        <v>12877</v>
      </c>
    </row>
    <row r="846" spans="1:32" ht="230.25" hidden="1" outlineLevel="3" thickBot="1" x14ac:dyDescent="0.25">
      <c r="A846" s="251" t="s">
        <v>574</v>
      </c>
      <c r="B846" s="167" t="s">
        <v>3095</v>
      </c>
      <c r="C846" s="254" t="s">
        <v>1997</v>
      </c>
      <c r="D846" s="139" t="s">
        <v>338</v>
      </c>
      <c r="E846" s="139" t="s">
        <v>335</v>
      </c>
      <c r="F846" s="139" t="s">
        <v>2062</v>
      </c>
      <c r="G846" s="133" t="s">
        <v>817</v>
      </c>
      <c r="H846" s="526" t="s">
        <v>1803</v>
      </c>
      <c r="I846" s="215" t="s">
        <v>1178</v>
      </c>
      <c r="J846" s="257">
        <v>4</v>
      </c>
      <c r="K846" s="178" t="s">
        <v>277</v>
      </c>
      <c r="L846" s="256" t="s">
        <v>336</v>
      </c>
      <c r="M846" s="148">
        <v>2</v>
      </c>
      <c r="N846" s="147">
        <f t="shared" si="110"/>
        <v>8</v>
      </c>
      <c r="O846" s="551" t="s">
        <v>6563</v>
      </c>
      <c r="P846" s="158" t="s">
        <v>6348</v>
      </c>
      <c r="Q846" s="339">
        <v>2</v>
      </c>
      <c r="R846" s="149">
        <f t="shared" si="111"/>
        <v>16</v>
      </c>
      <c r="S846" s="168"/>
      <c r="T846" s="493"/>
      <c r="U846" s="450"/>
      <c r="V846" s="450"/>
      <c r="W846" s="212"/>
      <c r="X846" s="212"/>
      <c r="Y846" s="210"/>
      <c r="Z846" s="212"/>
      <c r="AA846" s="212"/>
      <c r="AB846" s="169"/>
      <c r="AC846" s="155"/>
      <c r="AD846" s="119"/>
      <c r="AE846" s="78"/>
      <c r="AF846" s="123">
        <f t="shared" si="112"/>
        <v>-1818</v>
      </c>
    </row>
    <row r="847" spans="1:32" ht="230.25" hidden="1" outlineLevel="3" thickBot="1" x14ac:dyDescent="0.25">
      <c r="A847" s="251" t="s">
        <v>575</v>
      </c>
      <c r="B847" s="596" t="s">
        <v>3098</v>
      </c>
      <c r="C847" s="635" t="s">
        <v>2193</v>
      </c>
      <c r="D847" s="627" t="s">
        <v>339</v>
      </c>
      <c r="E847" s="139" t="s">
        <v>160</v>
      </c>
      <c r="F847" s="139" t="s">
        <v>340</v>
      </c>
      <c r="G847" s="133" t="s">
        <v>729</v>
      </c>
      <c r="H847" s="526" t="s">
        <v>1227</v>
      </c>
      <c r="I847" s="215" t="s">
        <v>768</v>
      </c>
      <c r="J847" s="257">
        <v>1</v>
      </c>
      <c r="K847" s="178" t="s">
        <v>211</v>
      </c>
      <c r="L847" s="256" t="s">
        <v>341</v>
      </c>
      <c r="M847" s="148">
        <v>1</v>
      </c>
      <c r="N847" s="147">
        <f t="shared" si="110"/>
        <v>1</v>
      </c>
      <c r="O847" s="551" t="s">
        <v>6563</v>
      </c>
      <c r="P847" s="158" t="s">
        <v>103</v>
      </c>
      <c r="Q847" s="339">
        <v>5</v>
      </c>
      <c r="R847" s="149">
        <f t="shared" si="111"/>
        <v>5</v>
      </c>
      <c r="S847" s="150"/>
      <c r="T847" s="497"/>
      <c r="U847" s="456"/>
      <c r="V847" s="456"/>
      <c r="W847" s="139"/>
      <c r="X847" s="139"/>
      <c r="Y847" s="151"/>
      <c r="Z847" s="139"/>
      <c r="AA847" s="139"/>
      <c r="AB847" s="152"/>
      <c r="AC847" s="155"/>
      <c r="AD847" s="119"/>
      <c r="AE847" s="78"/>
      <c r="AF847" s="123">
        <f t="shared" si="112"/>
        <v>-1819</v>
      </c>
    </row>
    <row r="848" spans="1:32" ht="230.25" hidden="1" outlineLevel="3" thickBot="1" x14ac:dyDescent="0.25">
      <c r="A848" s="251" t="s">
        <v>576</v>
      </c>
      <c r="B848" s="597"/>
      <c r="C848" s="635"/>
      <c r="D848" s="627"/>
      <c r="E848" s="139" t="s">
        <v>163</v>
      </c>
      <c r="F848" s="139" t="s">
        <v>1836</v>
      </c>
      <c r="G848" s="133" t="s">
        <v>674</v>
      </c>
      <c r="H848" s="526" t="s">
        <v>1227</v>
      </c>
      <c r="I848" s="215" t="s">
        <v>768</v>
      </c>
      <c r="J848" s="257">
        <v>1</v>
      </c>
      <c r="K848" s="178" t="s">
        <v>211</v>
      </c>
      <c r="L848" s="256" t="s">
        <v>341</v>
      </c>
      <c r="M848" s="166">
        <v>1</v>
      </c>
      <c r="N848" s="147">
        <f t="shared" si="110"/>
        <v>1</v>
      </c>
      <c r="O848" s="551" t="s">
        <v>6563</v>
      </c>
      <c r="P848" s="152" t="s">
        <v>103</v>
      </c>
      <c r="Q848" s="339">
        <v>5</v>
      </c>
      <c r="R848" s="170">
        <f t="shared" si="111"/>
        <v>5</v>
      </c>
      <c r="S848" s="441"/>
      <c r="T848" s="497"/>
      <c r="U848" s="456"/>
      <c r="V848" s="456"/>
      <c r="W848" s="433"/>
      <c r="X848" s="433"/>
      <c r="Y848" s="151"/>
      <c r="Z848" s="433"/>
      <c r="AA848" s="433"/>
      <c r="AB848" s="152"/>
      <c r="AC848" s="155"/>
      <c r="AD848" s="119"/>
      <c r="AE848" s="78"/>
      <c r="AF848" s="123">
        <f t="shared" si="112"/>
        <v>-1820</v>
      </c>
    </row>
    <row r="849" spans="1:32" ht="230.25" hidden="1" outlineLevel="3" thickBot="1" x14ac:dyDescent="0.25">
      <c r="A849" s="251" t="s">
        <v>4925</v>
      </c>
      <c r="B849" s="596" t="s">
        <v>3107</v>
      </c>
      <c r="C849" s="635" t="s">
        <v>3106</v>
      </c>
      <c r="D849" s="627" t="s">
        <v>339</v>
      </c>
      <c r="E849" s="139" t="s">
        <v>160</v>
      </c>
      <c r="F849" s="139" t="s">
        <v>3108</v>
      </c>
      <c r="G849" s="133" t="s">
        <v>729</v>
      </c>
      <c r="H849" s="526" t="s">
        <v>1227</v>
      </c>
      <c r="I849" s="215" t="s">
        <v>768</v>
      </c>
      <c r="J849" s="257">
        <v>1</v>
      </c>
      <c r="K849" s="178" t="s">
        <v>211</v>
      </c>
      <c r="L849" s="256" t="s">
        <v>341</v>
      </c>
      <c r="M849" s="148">
        <v>1</v>
      </c>
      <c r="N849" s="147">
        <f t="shared" si="110"/>
        <v>1</v>
      </c>
      <c r="O849" s="551" t="s">
        <v>6563</v>
      </c>
      <c r="P849" s="158" t="s">
        <v>103</v>
      </c>
      <c r="Q849" s="339">
        <v>5</v>
      </c>
      <c r="R849" s="149">
        <f t="shared" si="111"/>
        <v>5</v>
      </c>
      <c r="S849" s="441"/>
      <c r="T849" s="497"/>
      <c r="U849" s="456"/>
      <c r="V849" s="456"/>
      <c r="W849" s="433"/>
      <c r="X849" s="433"/>
      <c r="Y849" s="151"/>
      <c r="Z849" s="433"/>
      <c r="AA849" s="433"/>
      <c r="AB849" s="152"/>
      <c r="AC849" s="155"/>
      <c r="AD849" s="119"/>
      <c r="AE849" s="78"/>
      <c r="AF849" s="123">
        <f t="shared" si="112"/>
        <v>12878</v>
      </c>
    </row>
    <row r="850" spans="1:32" ht="230.25" hidden="1" outlineLevel="3" thickBot="1" x14ac:dyDescent="0.25">
      <c r="A850" s="251" t="s">
        <v>4926</v>
      </c>
      <c r="B850" s="597"/>
      <c r="C850" s="635"/>
      <c r="D850" s="627"/>
      <c r="E850" s="139" t="s">
        <v>163</v>
      </c>
      <c r="F850" s="139" t="s">
        <v>1836</v>
      </c>
      <c r="G850" s="133" t="s">
        <v>674</v>
      </c>
      <c r="H850" s="526" t="s">
        <v>1227</v>
      </c>
      <c r="I850" s="215" t="s">
        <v>768</v>
      </c>
      <c r="J850" s="257">
        <v>1</v>
      </c>
      <c r="K850" s="178" t="s">
        <v>211</v>
      </c>
      <c r="L850" s="256" t="s">
        <v>341</v>
      </c>
      <c r="M850" s="333">
        <v>1</v>
      </c>
      <c r="N850" s="147">
        <f t="shared" si="110"/>
        <v>1</v>
      </c>
      <c r="O850" s="551" t="s">
        <v>6563</v>
      </c>
      <c r="P850" s="152" t="s">
        <v>103</v>
      </c>
      <c r="Q850" s="339">
        <v>5</v>
      </c>
      <c r="R850" s="149">
        <f t="shared" si="111"/>
        <v>5</v>
      </c>
      <c r="S850" s="441"/>
      <c r="T850" s="497"/>
      <c r="U850" s="456"/>
      <c r="V850" s="456"/>
      <c r="W850" s="433"/>
      <c r="X850" s="433"/>
      <c r="Y850" s="151"/>
      <c r="Z850" s="433"/>
      <c r="AA850" s="433"/>
      <c r="AB850" s="152"/>
      <c r="AC850" s="155"/>
      <c r="AD850" s="119"/>
      <c r="AE850" s="78"/>
      <c r="AF850" s="123">
        <f t="shared" si="112"/>
        <v>12879</v>
      </c>
    </row>
    <row r="851" spans="1:32" ht="230.25" hidden="1" outlineLevel="3" thickBot="1" x14ac:dyDescent="0.25">
      <c r="A851" s="251" t="s">
        <v>4927</v>
      </c>
      <c r="B851" s="596" t="s">
        <v>3109</v>
      </c>
      <c r="C851" s="600" t="s">
        <v>3110</v>
      </c>
      <c r="D851" s="627" t="s">
        <v>443</v>
      </c>
      <c r="E851" s="209" t="s">
        <v>208</v>
      </c>
      <c r="F851" s="209" t="s">
        <v>2410</v>
      </c>
      <c r="G851" s="143" t="s">
        <v>1254</v>
      </c>
      <c r="H851" s="526" t="s">
        <v>1227</v>
      </c>
      <c r="I851" s="215" t="s">
        <v>768</v>
      </c>
      <c r="J851" s="255">
        <v>1</v>
      </c>
      <c r="K851" s="259" t="s">
        <v>192</v>
      </c>
      <c r="L851" s="215" t="s">
        <v>203</v>
      </c>
      <c r="M851" s="148">
        <v>1</v>
      </c>
      <c r="N851" s="147">
        <f t="shared" si="110"/>
        <v>1</v>
      </c>
      <c r="O851" s="551" t="s">
        <v>6563</v>
      </c>
      <c r="P851" s="70" t="s">
        <v>103</v>
      </c>
      <c r="Q851" s="338">
        <v>5</v>
      </c>
      <c r="R851" s="149">
        <f t="shared" si="111"/>
        <v>5</v>
      </c>
      <c r="S851" s="441"/>
      <c r="T851" s="497"/>
      <c r="U851" s="456"/>
      <c r="V851" s="456"/>
      <c r="W851" s="433"/>
      <c r="X851" s="433"/>
      <c r="Y851" s="151"/>
      <c r="Z851" s="433"/>
      <c r="AA851" s="433"/>
      <c r="AB851" s="152"/>
      <c r="AC851" s="155"/>
      <c r="AD851" s="119"/>
      <c r="AE851" s="78"/>
      <c r="AF851" s="123">
        <f t="shared" si="112"/>
        <v>12880</v>
      </c>
    </row>
    <row r="852" spans="1:32" ht="230.25" hidden="1" outlineLevel="3" thickBot="1" x14ac:dyDescent="0.25">
      <c r="A852" s="251" t="s">
        <v>4928</v>
      </c>
      <c r="B852" s="597"/>
      <c r="C852" s="602"/>
      <c r="D852" s="627"/>
      <c r="E852" s="209" t="s">
        <v>255</v>
      </c>
      <c r="F852" s="209" t="s">
        <v>4344</v>
      </c>
      <c r="G852" s="143" t="s">
        <v>4218</v>
      </c>
      <c r="H852" s="526" t="s">
        <v>1803</v>
      </c>
      <c r="I852" s="215" t="s">
        <v>3018</v>
      </c>
      <c r="J852" s="257">
        <v>3</v>
      </c>
      <c r="K852" s="178" t="s">
        <v>453</v>
      </c>
      <c r="L852" s="256" t="s">
        <v>449</v>
      </c>
      <c r="M852" s="194">
        <v>2</v>
      </c>
      <c r="N852" s="132">
        <f t="shared" si="110"/>
        <v>6</v>
      </c>
      <c r="O852" s="551" t="s">
        <v>6563</v>
      </c>
      <c r="P852" s="158" t="s">
        <v>6348</v>
      </c>
      <c r="Q852" s="338">
        <v>3</v>
      </c>
      <c r="R852" s="149">
        <f>J852*M852*Q852</f>
        <v>18</v>
      </c>
      <c r="S852" s="441"/>
      <c r="T852" s="497"/>
      <c r="U852" s="456"/>
      <c r="V852" s="456"/>
      <c r="W852" s="433"/>
      <c r="X852" s="433"/>
      <c r="Y852" s="151"/>
      <c r="Z852" s="433"/>
      <c r="AA852" s="433"/>
      <c r="AB852" s="152"/>
      <c r="AC852" s="155"/>
      <c r="AD852" s="119"/>
      <c r="AE852" s="78"/>
      <c r="AF852" s="123">
        <f t="shared" si="112"/>
        <v>12881</v>
      </c>
    </row>
    <row r="853" spans="1:32" ht="230.25" hidden="1" outlineLevel="3" thickBot="1" x14ac:dyDescent="0.25">
      <c r="A853" s="251" t="s">
        <v>4929</v>
      </c>
      <c r="B853" s="596" t="s">
        <v>3111</v>
      </c>
      <c r="C853" s="600" t="s">
        <v>3112</v>
      </c>
      <c r="D853" s="627" t="s">
        <v>443</v>
      </c>
      <c r="E853" s="209" t="s">
        <v>208</v>
      </c>
      <c r="F853" s="209" t="s">
        <v>2410</v>
      </c>
      <c r="G853" s="143" t="s">
        <v>1254</v>
      </c>
      <c r="H853" s="526" t="s">
        <v>1227</v>
      </c>
      <c r="I853" s="215" t="s">
        <v>768</v>
      </c>
      <c r="J853" s="255">
        <v>1</v>
      </c>
      <c r="K853" s="259" t="s">
        <v>192</v>
      </c>
      <c r="L853" s="215" t="s">
        <v>203</v>
      </c>
      <c r="M853" s="148">
        <v>1</v>
      </c>
      <c r="N853" s="132">
        <f t="shared" si="110"/>
        <v>1</v>
      </c>
      <c r="O853" s="551" t="s">
        <v>6563</v>
      </c>
      <c r="P853" s="70" t="s">
        <v>103</v>
      </c>
      <c r="Q853" s="338">
        <v>5</v>
      </c>
      <c r="R853" s="149">
        <f>J853*M853*Q853</f>
        <v>5</v>
      </c>
      <c r="S853" s="441"/>
      <c r="T853" s="497"/>
      <c r="U853" s="456"/>
      <c r="V853" s="456"/>
      <c r="W853" s="433"/>
      <c r="X853" s="433"/>
      <c r="Y853" s="151"/>
      <c r="Z853" s="433"/>
      <c r="AA853" s="433"/>
      <c r="AB853" s="152"/>
      <c r="AC853" s="155"/>
      <c r="AD853" s="119"/>
      <c r="AE853" s="78"/>
      <c r="AF853" s="123">
        <f t="shared" si="112"/>
        <v>12882</v>
      </c>
    </row>
    <row r="854" spans="1:32" ht="230.25" hidden="1" outlineLevel="3" thickBot="1" x14ac:dyDescent="0.25">
      <c r="A854" s="251" t="s">
        <v>4930</v>
      </c>
      <c r="B854" s="597"/>
      <c r="C854" s="602"/>
      <c r="D854" s="627"/>
      <c r="E854" s="209" t="s">
        <v>255</v>
      </c>
      <c r="F854" s="209" t="s">
        <v>4345</v>
      </c>
      <c r="G854" s="143" t="s">
        <v>4218</v>
      </c>
      <c r="H854" s="526" t="s">
        <v>1803</v>
      </c>
      <c r="I854" s="215" t="s">
        <v>3018</v>
      </c>
      <c r="J854" s="257">
        <v>3</v>
      </c>
      <c r="K854" s="178" t="s">
        <v>453</v>
      </c>
      <c r="L854" s="256" t="s">
        <v>449</v>
      </c>
      <c r="M854" s="131">
        <v>1</v>
      </c>
      <c r="N854" s="132">
        <f t="shared" si="110"/>
        <v>3</v>
      </c>
      <c r="O854" s="551" t="s">
        <v>6563</v>
      </c>
      <c r="P854" s="158" t="s">
        <v>6348</v>
      </c>
      <c r="Q854" s="338">
        <v>3</v>
      </c>
      <c r="R854" s="149">
        <f>J854*M854*Q854</f>
        <v>9</v>
      </c>
      <c r="S854" s="441"/>
      <c r="T854" s="497"/>
      <c r="U854" s="456"/>
      <c r="V854" s="456"/>
      <c r="W854" s="433"/>
      <c r="X854" s="433"/>
      <c r="Y854" s="151"/>
      <c r="Z854" s="433"/>
      <c r="AA854" s="433"/>
      <c r="AB854" s="152"/>
      <c r="AC854" s="155"/>
      <c r="AD854" s="119"/>
      <c r="AE854" s="78"/>
      <c r="AF854" s="123">
        <f t="shared" si="112"/>
        <v>12883</v>
      </c>
    </row>
    <row r="855" spans="1:32" ht="230.25" hidden="1" outlineLevel="3" thickBot="1" x14ac:dyDescent="0.25">
      <c r="A855" s="251" t="s">
        <v>4931</v>
      </c>
      <c r="B855" s="596" t="s">
        <v>3113</v>
      </c>
      <c r="C855" s="699" t="s">
        <v>3114</v>
      </c>
      <c r="D855" s="624" t="s">
        <v>2672</v>
      </c>
      <c r="E855" s="209" t="s">
        <v>2677</v>
      </c>
      <c r="F855" s="209" t="s">
        <v>4345</v>
      </c>
      <c r="G855" s="133" t="s">
        <v>3056</v>
      </c>
      <c r="H855" s="526" t="s">
        <v>1803</v>
      </c>
      <c r="I855" s="133" t="s">
        <v>3018</v>
      </c>
      <c r="J855" s="257">
        <v>3</v>
      </c>
      <c r="K855" s="178" t="s">
        <v>211</v>
      </c>
      <c r="L855" s="256" t="s">
        <v>341</v>
      </c>
      <c r="M855" s="148">
        <v>1</v>
      </c>
      <c r="N855" s="147">
        <f t="shared" ref="N855:N856" si="113">J855*M855</f>
        <v>3</v>
      </c>
      <c r="O855" s="551" t="s">
        <v>6563</v>
      </c>
      <c r="P855" s="158" t="s">
        <v>6348</v>
      </c>
      <c r="Q855" s="338">
        <v>3</v>
      </c>
      <c r="R855" s="149">
        <f>J855*M855*Q855</f>
        <v>9</v>
      </c>
      <c r="S855" s="441"/>
      <c r="T855" s="497"/>
      <c r="U855" s="456"/>
      <c r="V855" s="456"/>
      <c r="W855" s="433"/>
      <c r="X855" s="433"/>
      <c r="Y855" s="151"/>
      <c r="Z855" s="433"/>
      <c r="AA855" s="433"/>
      <c r="AB855" s="152"/>
      <c r="AC855" s="155"/>
      <c r="AD855" s="119"/>
      <c r="AE855" s="78"/>
      <c r="AF855" s="123">
        <f t="shared" si="112"/>
        <v>12884</v>
      </c>
    </row>
    <row r="856" spans="1:32" ht="230.25" hidden="1" outlineLevel="3" thickBot="1" x14ac:dyDescent="0.25">
      <c r="A856" s="251" t="s">
        <v>4932</v>
      </c>
      <c r="B856" s="597"/>
      <c r="C856" s="677"/>
      <c r="D856" s="625"/>
      <c r="E856" s="209" t="s">
        <v>2678</v>
      </c>
      <c r="F856" s="139" t="s">
        <v>4295</v>
      </c>
      <c r="G856" s="143" t="s">
        <v>1254</v>
      </c>
      <c r="H856" s="526" t="s">
        <v>1227</v>
      </c>
      <c r="I856" s="215" t="s">
        <v>768</v>
      </c>
      <c r="J856" s="255">
        <v>1</v>
      </c>
      <c r="K856" s="178" t="s">
        <v>211</v>
      </c>
      <c r="L856" s="256" t="s">
        <v>341</v>
      </c>
      <c r="M856" s="148">
        <v>1</v>
      </c>
      <c r="N856" s="147">
        <f t="shared" si="113"/>
        <v>1</v>
      </c>
      <c r="O856" s="551" t="s">
        <v>6563</v>
      </c>
      <c r="P856" s="152" t="s">
        <v>103</v>
      </c>
      <c r="Q856" s="338">
        <v>5</v>
      </c>
      <c r="R856" s="149">
        <f>J856*M856*Q856</f>
        <v>5</v>
      </c>
      <c r="S856" s="441"/>
      <c r="T856" s="497"/>
      <c r="U856" s="456"/>
      <c r="V856" s="456"/>
      <c r="W856" s="433"/>
      <c r="X856" s="433"/>
      <c r="Y856" s="151"/>
      <c r="Z856" s="433"/>
      <c r="AA856" s="433"/>
      <c r="AB856" s="152"/>
      <c r="AC856" s="155"/>
      <c r="AD856" s="119"/>
      <c r="AE856" s="78"/>
      <c r="AF856" s="123">
        <f t="shared" si="112"/>
        <v>12885</v>
      </c>
    </row>
    <row r="857" spans="1:32" ht="230.25" hidden="1" outlineLevel="3" thickBot="1" x14ac:dyDescent="0.25">
      <c r="A857" s="251" t="s">
        <v>4933</v>
      </c>
      <c r="B857" s="596" t="s">
        <v>3116</v>
      </c>
      <c r="C857" s="635" t="s">
        <v>3115</v>
      </c>
      <c r="D857" s="627" t="s">
        <v>5752</v>
      </c>
      <c r="E857" s="139" t="s">
        <v>160</v>
      </c>
      <c r="F857" s="139" t="s">
        <v>5753</v>
      </c>
      <c r="G857" s="133" t="s">
        <v>3056</v>
      </c>
      <c r="H857" s="526" t="s">
        <v>1803</v>
      </c>
      <c r="I857" s="133" t="s">
        <v>3018</v>
      </c>
      <c r="J857" s="146">
        <v>3</v>
      </c>
      <c r="K857" s="134" t="s">
        <v>211</v>
      </c>
      <c r="L857" s="125" t="s">
        <v>341</v>
      </c>
      <c r="M857" s="148">
        <v>1</v>
      </c>
      <c r="N857" s="147">
        <f t="shared" si="110"/>
        <v>3</v>
      </c>
      <c r="O857" s="551" t="s">
        <v>6563</v>
      </c>
      <c r="P857" s="158" t="s">
        <v>6348</v>
      </c>
      <c r="Q857" s="339">
        <v>3</v>
      </c>
      <c r="R857" s="149">
        <f>N857*Q857</f>
        <v>9</v>
      </c>
      <c r="S857" s="441"/>
      <c r="T857" s="497"/>
      <c r="U857" s="456"/>
      <c r="V857" s="456"/>
      <c r="W857" s="433"/>
      <c r="X857" s="433"/>
      <c r="Y857" s="151"/>
      <c r="Z857" s="433"/>
      <c r="AA857" s="433"/>
      <c r="AB857" s="152"/>
      <c r="AC857" s="155"/>
      <c r="AD857" s="119"/>
      <c r="AE857" s="78"/>
      <c r="AF857" s="123">
        <f t="shared" si="112"/>
        <v>12886</v>
      </c>
    </row>
    <row r="858" spans="1:32" ht="230.25" hidden="1" outlineLevel="3" thickBot="1" x14ac:dyDescent="0.25">
      <c r="A858" s="251" t="s">
        <v>4934</v>
      </c>
      <c r="B858" s="597"/>
      <c r="C858" s="635"/>
      <c r="D858" s="627"/>
      <c r="E858" s="139" t="s">
        <v>163</v>
      </c>
      <c r="F858" s="139" t="s">
        <v>5754</v>
      </c>
      <c r="G858" s="143" t="s">
        <v>1254</v>
      </c>
      <c r="H858" s="526" t="s">
        <v>1227</v>
      </c>
      <c r="I858" s="215" t="s">
        <v>768</v>
      </c>
      <c r="J858" s="257">
        <v>2</v>
      </c>
      <c r="K858" s="178" t="s">
        <v>211</v>
      </c>
      <c r="L858" s="256" t="s">
        <v>341</v>
      </c>
      <c r="M858" s="333">
        <v>1</v>
      </c>
      <c r="N858" s="147">
        <f t="shared" si="110"/>
        <v>2</v>
      </c>
      <c r="O858" s="551" t="s">
        <v>6563</v>
      </c>
      <c r="P858" s="152" t="s">
        <v>103</v>
      </c>
      <c r="Q858" s="339">
        <v>5</v>
      </c>
      <c r="R858" s="170">
        <f>N858*Q858</f>
        <v>10</v>
      </c>
      <c r="S858" s="441"/>
      <c r="T858" s="497"/>
      <c r="U858" s="456"/>
      <c r="V858" s="456"/>
      <c r="W858" s="433"/>
      <c r="X858" s="433"/>
      <c r="Y858" s="151"/>
      <c r="Z858" s="433"/>
      <c r="AA858" s="433"/>
      <c r="AB858" s="152"/>
      <c r="AC858" s="155"/>
      <c r="AD858" s="119"/>
      <c r="AE858" s="78"/>
      <c r="AF858" s="123">
        <f t="shared" si="112"/>
        <v>12887</v>
      </c>
    </row>
    <row r="859" spans="1:32" ht="230.25" hidden="1" outlineLevel="3" thickBot="1" x14ac:dyDescent="0.25">
      <c r="A859" s="251" t="s">
        <v>4935</v>
      </c>
      <c r="B859" s="596" t="s">
        <v>3118</v>
      </c>
      <c r="C859" s="600" t="s">
        <v>3119</v>
      </c>
      <c r="D859" s="627" t="s">
        <v>443</v>
      </c>
      <c r="E859" s="209" t="s">
        <v>208</v>
      </c>
      <c r="F859" s="209" t="s">
        <v>2410</v>
      </c>
      <c r="G859" s="143" t="s">
        <v>1254</v>
      </c>
      <c r="H859" s="526" t="s">
        <v>1227</v>
      </c>
      <c r="I859" s="215" t="s">
        <v>768</v>
      </c>
      <c r="J859" s="255">
        <v>1</v>
      </c>
      <c r="K859" s="259" t="s">
        <v>192</v>
      </c>
      <c r="L859" s="215" t="s">
        <v>203</v>
      </c>
      <c r="M859" s="148">
        <v>1</v>
      </c>
      <c r="N859" s="147">
        <f t="shared" si="110"/>
        <v>1</v>
      </c>
      <c r="O859" s="551" t="s">
        <v>6563</v>
      </c>
      <c r="P859" s="70" t="s">
        <v>103</v>
      </c>
      <c r="Q859" s="338">
        <v>5</v>
      </c>
      <c r="R859" s="170">
        <f>N859*Q859</f>
        <v>5</v>
      </c>
      <c r="S859" s="441"/>
      <c r="T859" s="497"/>
      <c r="U859" s="456"/>
      <c r="V859" s="456"/>
      <c r="W859" s="433"/>
      <c r="X859" s="433"/>
      <c r="Y859" s="151"/>
      <c r="Z859" s="433"/>
      <c r="AA859" s="433"/>
      <c r="AB859" s="152"/>
      <c r="AC859" s="155"/>
      <c r="AD859" s="119"/>
      <c r="AE859" s="78"/>
      <c r="AF859" s="123">
        <f t="shared" si="112"/>
        <v>12888</v>
      </c>
    </row>
    <row r="860" spans="1:32" ht="230.25" hidden="1" outlineLevel="3" thickBot="1" x14ac:dyDescent="0.25">
      <c r="A860" s="251" t="s">
        <v>4936</v>
      </c>
      <c r="B860" s="597"/>
      <c r="C860" s="602"/>
      <c r="D860" s="627"/>
      <c r="E860" s="209" t="s">
        <v>255</v>
      </c>
      <c r="F860" s="139" t="s">
        <v>2062</v>
      </c>
      <c r="G860" s="143" t="s">
        <v>4218</v>
      </c>
      <c r="H860" s="526" t="s">
        <v>1803</v>
      </c>
      <c r="I860" s="215" t="s">
        <v>3018</v>
      </c>
      <c r="J860" s="257">
        <v>3</v>
      </c>
      <c r="K860" s="178" t="s">
        <v>453</v>
      </c>
      <c r="L860" s="256" t="s">
        <v>449</v>
      </c>
      <c r="M860" s="131">
        <v>2</v>
      </c>
      <c r="N860" s="132">
        <f t="shared" si="110"/>
        <v>6</v>
      </c>
      <c r="O860" s="551" t="s">
        <v>6563</v>
      </c>
      <c r="P860" s="158" t="s">
        <v>6348</v>
      </c>
      <c r="Q860" s="338">
        <v>3</v>
      </c>
      <c r="R860" s="149">
        <f>J860*M860*Q860</f>
        <v>18</v>
      </c>
      <c r="S860" s="441"/>
      <c r="T860" s="497"/>
      <c r="U860" s="456"/>
      <c r="V860" s="456"/>
      <c r="W860" s="433"/>
      <c r="X860" s="433"/>
      <c r="Y860" s="151"/>
      <c r="Z860" s="433"/>
      <c r="AA860" s="433"/>
      <c r="AB860" s="152"/>
      <c r="AC860" s="155"/>
      <c r="AD860" s="119"/>
      <c r="AE860" s="78"/>
      <c r="AF860" s="123">
        <f t="shared" si="112"/>
        <v>12889</v>
      </c>
    </row>
    <row r="861" spans="1:32" ht="230.25" hidden="1" outlineLevel="3" thickBot="1" x14ac:dyDescent="0.25">
      <c r="A861" s="251" t="s">
        <v>4937</v>
      </c>
      <c r="B861" s="167" t="s">
        <v>3101</v>
      </c>
      <c r="C861" s="274" t="s">
        <v>3120</v>
      </c>
      <c r="D861" s="224" t="s">
        <v>3103</v>
      </c>
      <c r="E861" s="224" t="s">
        <v>3029</v>
      </c>
      <c r="F861" s="224" t="s">
        <v>3104</v>
      </c>
      <c r="G861" s="205" t="s">
        <v>1254</v>
      </c>
      <c r="H861" s="525" t="s">
        <v>1227</v>
      </c>
      <c r="I861" s="145" t="s">
        <v>768</v>
      </c>
      <c r="J861" s="130">
        <v>1</v>
      </c>
      <c r="K861" s="134" t="s">
        <v>277</v>
      </c>
      <c r="L861" s="125" t="s">
        <v>336</v>
      </c>
      <c r="M861" s="148">
        <v>2</v>
      </c>
      <c r="N861" s="147">
        <f t="shared" ref="N861:N875" si="114">J861*M861</f>
        <v>2</v>
      </c>
      <c r="O861" s="551" t="s">
        <v>6563</v>
      </c>
      <c r="P861" s="158" t="s">
        <v>6348</v>
      </c>
      <c r="Q861" s="339">
        <v>2</v>
      </c>
      <c r="R861" s="149">
        <f t="shared" ref="R861:R874" si="115">N861*Q861</f>
        <v>4</v>
      </c>
      <c r="S861" s="441"/>
      <c r="T861" s="497"/>
      <c r="U861" s="456"/>
      <c r="V861" s="456"/>
      <c r="W861" s="433"/>
      <c r="X861" s="433"/>
      <c r="Y861" s="151"/>
      <c r="Z861" s="433"/>
      <c r="AA861" s="433"/>
      <c r="AB861" s="152"/>
      <c r="AC861" s="155"/>
      <c r="AD861" s="119"/>
      <c r="AE861" s="78"/>
      <c r="AF861" s="123">
        <f t="shared" si="112"/>
        <v>12890</v>
      </c>
    </row>
    <row r="862" spans="1:32" ht="230.25" hidden="1" outlineLevel="3" thickBot="1" x14ac:dyDescent="0.25">
      <c r="A862" s="144" t="s">
        <v>577</v>
      </c>
      <c r="B862" s="640" t="s">
        <v>3126</v>
      </c>
      <c r="C862" s="637" t="s">
        <v>2194</v>
      </c>
      <c r="D862" s="626" t="s">
        <v>3117</v>
      </c>
      <c r="E862" s="224" t="s">
        <v>335</v>
      </c>
      <c r="F862" s="224" t="s">
        <v>2062</v>
      </c>
      <c r="G862" s="124" t="s">
        <v>817</v>
      </c>
      <c r="H862" s="525" t="s">
        <v>1803</v>
      </c>
      <c r="I862" s="145" t="s">
        <v>1178</v>
      </c>
      <c r="J862" s="146">
        <v>4</v>
      </c>
      <c r="K862" s="134" t="s">
        <v>277</v>
      </c>
      <c r="L862" s="125" t="s">
        <v>336</v>
      </c>
      <c r="M862" s="148">
        <v>2</v>
      </c>
      <c r="N862" s="147">
        <f>J862*M862</f>
        <v>8</v>
      </c>
      <c r="O862" s="551" t="s">
        <v>6563</v>
      </c>
      <c r="P862" s="158" t="s">
        <v>6348</v>
      </c>
      <c r="Q862" s="339">
        <v>2</v>
      </c>
      <c r="R862" s="149">
        <f>N862*Q862</f>
        <v>16</v>
      </c>
      <c r="S862" s="441"/>
      <c r="T862" s="497"/>
      <c r="U862" s="456"/>
      <c r="V862" s="456"/>
      <c r="W862" s="433"/>
      <c r="X862" s="433"/>
      <c r="Y862" s="151"/>
      <c r="Z862" s="433"/>
      <c r="AA862" s="433"/>
      <c r="AB862" s="152"/>
      <c r="AC862" s="155"/>
      <c r="AD862" s="119"/>
      <c r="AE862" s="78"/>
      <c r="AF862" s="123">
        <f t="shared" si="112"/>
        <v>-1821</v>
      </c>
    </row>
    <row r="863" spans="1:32" ht="230.25" hidden="1" outlineLevel="3" thickBot="1" x14ac:dyDescent="0.25">
      <c r="A863" s="144" t="s">
        <v>578</v>
      </c>
      <c r="B863" s="640"/>
      <c r="C863" s="637"/>
      <c r="D863" s="626"/>
      <c r="E863" s="224" t="s">
        <v>337</v>
      </c>
      <c r="F863" s="224" t="s">
        <v>327</v>
      </c>
      <c r="G863" s="124" t="s">
        <v>328</v>
      </c>
      <c r="H863" s="526" t="s">
        <v>1227</v>
      </c>
      <c r="I863" s="145" t="s">
        <v>768</v>
      </c>
      <c r="J863" s="146">
        <v>2</v>
      </c>
      <c r="K863" s="134" t="s">
        <v>277</v>
      </c>
      <c r="L863" s="125" t="s">
        <v>341</v>
      </c>
      <c r="M863" s="148">
        <v>2</v>
      </c>
      <c r="N863" s="147">
        <f>J863*M863</f>
        <v>4</v>
      </c>
      <c r="O863" s="551" t="s">
        <v>6563</v>
      </c>
      <c r="P863" s="158" t="s">
        <v>6376</v>
      </c>
      <c r="Q863" s="339">
        <v>2</v>
      </c>
      <c r="R863" s="149">
        <f>N863*Q863</f>
        <v>8</v>
      </c>
      <c r="S863" s="441"/>
      <c r="T863" s="497"/>
      <c r="U863" s="456"/>
      <c r="V863" s="456"/>
      <c r="W863" s="433"/>
      <c r="X863" s="433"/>
      <c r="Y863" s="151"/>
      <c r="Z863" s="433"/>
      <c r="AA863" s="433"/>
      <c r="AB863" s="152"/>
      <c r="AC863" s="155"/>
      <c r="AD863" s="119"/>
      <c r="AE863" s="78"/>
      <c r="AF863" s="123">
        <f t="shared" si="112"/>
        <v>-1822</v>
      </c>
    </row>
    <row r="864" spans="1:32" ht="230.25" hidden="1" outlineLevel="3" thickBot="1" x14ac:dyDescent="0.25">
      <c r="A864" s="251" t="s">
        <v>4938</v>
      </c>
      <c r="B864" s="596" t="s">
        <v>3122</v>
      </c>
      <c r="C864" s="637" t="s">
        <v>3121</v>
      </c>
      <c r="D864" s="626" t="s">
        <v>339</v>
      </c>
      <c r="E864" s="224" t="s">
        <v>160</v>
      </c>
      <c r="F864" s="224" t="s">
        <v>3123</v>
      </c>
      <c r="G864" s="124" t="s">
        <v>729</v>
      </c>
      <c r="H864" s="526" t="s">
        <v>1227</v>
      </c>
      <c r="I864" s="145" t="s">
        <v>768</v>
      </c>
      <c r="J864" s="146">
        <v>1</v>
      </c>
      <c r="K864" s="134" t="s">
        <v>211</v>
      </c>
      <c r="L864" s="125" t="s">
        <v>341</v>
      </c>
      <c r="M864" s="148">
        <v>1</v>
      </c>
      <c r="N864" s="147">
        <f t="shared" si="114"/>
        <v>1</v>
      </c>
      <c r="O864" s="551" t="s">
        <v>6563</v>
      </c>
      <c r="P864" s="158" t="s">
        <v>103</v>
      </c>
      <c r="Q864" s="339">
        <v>5</v>
      </c>
      <c r="R864" s="149">
        <f t="shared" si="115"/>
        <v>5</v>
      </c>
      <c r="S864" s="150"/>
      <c r="T864" s="497"/>
      <c r="U864" s="456"/>
      <c r="V864" s="456"/>
      <c r="W864" s="139"/>
      <c r="X864" s="139"/>
      <c r="Y864" s="151"/>
      <c r="Z864" s="139"/>
      <c r="AA864" s="139"/>
      <c r="AB864" s="152"/>
      <c r="AC864" s="155"/>
      <c r="AD864" s="119"/>
      <c r="AE864" s="78"/>
      <c r="AF864" s="123">
        <f t="shared" si="112"/>
        <v>12891</v>
      </c>
    </row>
    <row r="865" spans="1:32" ht="230.25" hidden="1" outlineLevel="3" thickBot="1" x14ac:dyDescent="0.25">
      <c r="A865" s="251" t="s">
        <v>4939</v>
      </c>
      <c r="B865" s="597"/>
      <c r="C865" s="637"/>
      <c r="D865" s="626"/>
      <c r="E865" s="224" t="s">
        <v>163</v>
      </c>
      <c r="F865" s="139" t="s">
        <v>1836</v>
      </c>
      <c r="G865" s="133" t="s">
        <v>674</v>
      </c>
      <c r="H865" s="526" t="s">
        <v>1227</v>
      </c>
      <c r="I865" s="145" t="s">
        <v>768</v>
      </c>
      <c r="J865" s="257">
        <v>1</v>
      </c>
      <c r="K865" s="178" t="s">
        <v>211</v>
      </c>
      <c r="L865" s="256" t="s">
        <v>341</v>
      </c>
      <c r="M865" s="166">
        <v>1</v>
      </c>
      <c r="N865" s="147">
        <f t="shared" si="114"/>
        <v>1</v>
      </c>
      <c r="O865" s="551" t="s">
        <v>6563</v>
      </c>
      <c r="P865" s="152" t="s">
        <v>103</v>
      </c>
      <c r="Q865" s="339">
        <v>5</v>
      </c>
      <c r="R865" s="170">
        <f t="shared" si="115"/>
        <v>5</v>
      </c>
      <c r="S865" s="192"/>
      <c r="T865" s="192"/>
      <c r="U865" s="192"/>
      <c r="V865" s="192"/>
      <c r="W865" s="139"/>
      <c r="X865" s="139"/>
      <c r="Y865" s="151"/>
      <c r="Z865" s="212"/>
      <c r="AA865" s="212"/>
      <c r="AB865" s="169"/>
      <c r="AC865" s="155"/>
      <c r="AD865" s="126"/>
      <c r="AE865" s="78"/>
      <c r="AF865" s="123">
        <f t="shared" si="112"/>
        <v>12892</v>
      </c>
    </row>
    <row r="866" spans="1:32" ht="230.25" hidden="1" outlineLevel="3" thickBot="1" x14ac:dyDescent="0.25">
      <c r="A866" s="251" t="s">
        <v>4940</v>
      </c>
      <c r="B866" s="596" t="s">
        <v>3126</v>
      </c>
      <c r="C866" s="637" t="s">
        <v>3125</v>
      </c>
      <c r="D866" s="626" t="s">
        <v>3117</v>
      </c>
      <c r="E866" s="224" t="s">
        <v>335</v>
      </c>
      <c r="F866" s="224" t="s">
        <v>2062</v>
      </c>
      <c r="G866" s="124" t="s">
        <v>817</v>
      </c>
      <c r="H866" s="525" t="s">
        <v>1803</v>
      </c>
      <c r="I866" s="145" t="s">
        <v>1178</v>
      </c>
      <c r="J866" s="146">
        <v>4</v>
      </c>
      <c r="K866" s="134" t="s">
        <v>277</v>
      </c>
      <c r="L866" s="125" t="s">
        <v>336</v>
      </c>
      <c r="M866" s="148">
        <v>2</v>
      </c>
      <c r="N866" s="147">
        <f>J866*M866</f>
        <v>8</v>
      </c>
      <c r="O866" s="551" t="s">
        <v>6563</v>
      </c>
      <c r="P866" s="158" t="s">
        <v>6348</v>
      </c>
      <c r="Q866" s="339">
        <v>2</v>
      </c>
      <c r="R866" s="149">
        <f>N866*Q866</f>
        <v>16</v>
      </c>
      <c r="S866" s="150"/>
      <c r="T866" s="497"/>
      <c r="U866" s="456"/>
      <c r="V866" s="456"/>
      <c r="W866" s="139"/>
      <c r="X866" s="139"/>
      <c r="Y866" s="151"/>
      <c r="Z866" s="212"/>
      <c r="AA866" s="212"/>
      <c r="AB866" s="169"/>
      <c r="AC866" s="155"/>
      <c r="AD866" s="119"/>
      <c r="AE866" s="78"/>
      <c r="AF866" s="123">
        <f t="shared" si="112"/>
        <v>12893</v>
      </c>
    </row>
    <row r="867" spans="1:32" ht="230.25" hidden="1" outlineLevel="3" thickBot="1" x14ac:dyDescent="0.25">
      <c r="A867" s="251" t="s">
        <v>4941</v>
      </c>
      <c r="B867" s="597"/>
      <c r="C867" s="637"/>
      <c r="D867" s="626"/>
      <c r="E867" s="224" t="s">
        <v>337</v>
      </c>
      <c r="F867" s="224" t="s">
        <v>327</v>
      </c>
      <c r="G867" s="124" t="s">
        <v>328</v>
      </c>
      <c r="H867" s="526" t="s">
        <v>1227</v>
      </c>
      <c r="I867" s="145" t="s">
        <v>768</v>
      </c>
      <c r="J867" s="146">
        <v>2</v>
      </c>
      <c r="K867" s="134" t="s">
        <v>277</v>
      </c>
      <c r="L867" s="125" t="s">
        <v>341</v>
      </c>
      <c r="M867" s="148">
        <v>2</v>
      </c>
      <c r="N867" s="147">
        <f>J867*M867</f>
        <v>4</v>
      </c>
      <c r="O867" s="551" t="s">
        <v>6563</v>
      </c>
      <c r="P867" s="158" t="s">
        <v>6376</v>
      </c>
      <c r="Q867" s="339">
        <v>2</v>
      </c>
      <c r="R867" s="149">
        <f>N867*Q867</f>
        <v>8</v>
      </c>
      <c r="S867" s="168"/>
      <c r="T867" s="493"/>
      <c r="U867" s="450"/>
      <c r="V867" s="450"/>
      <c r="W867" s="212"/>
      <c r="X867" s="212"/>
      <c r="Y867" s="210"/>
      <c r="Z867" s="139"/>
      <c r="AA867" s="139"/>
      <c r="AB867" s="152"/>
      <c r="AC867" s="155"/>
      <c r="AD867" s="119"/>
      <c r="AE867" s="78"/>
      <c r="AF867" s="123">
        <f t="shared" si="112"/>
        <v>12894</v>
      </c>
    </row>
    <row r="868" spans="1:32" ht="230.25" hidden="1" outlineLevel="3" thickBot="1" x14ac:dyDescent="0.25">
      <c r="A868" s="251" t="s">
        <v>4942</v>
      </c>
      <c r="B868" s="596" t="s">
        <v>3122</v>
      </c>
      <c r="C868" s="637" t="s">
        <v>3124</v>
      </c>
      <c r="D868" s="626" t="s">
        <v>339</v>
      </c>
      <c r="E868" s="224" t="s">
        <v>160</v>
      </c>
      <c r="F868" s="224" t="s">
        <v>3123</v>
      </c>
      <c r="G868" s="124" t="s">
        <v>729</v>
      </c>
      <c r="H868" s="526" t="s">
        <v>1227</v>
      </c>
      <c r="I868" s="145" t="s">
        <v>768</v>
      </c>
      <c r="J868" s="146">
        <v>1</v>
      </c>
      <c r="K868" s="134" t="s">
        <v>211</v>
      </c>
      <c r="L868" s="125" t="s">
        <v>341</v>
      </c>
      <c r="M868" s="148">
        <v>1</v>
      </c>
      <c r="N868" s="147">
        <f t="shared" si="114"/>
        <v>1</v>
      </c>
      <c r="O868" s="551" t="s">
        <v>6563</v>
      </c>
      <c r="P868" s="158" t="s">
        <v>103</v>
      </c>
      <c r="Q868" s="339">
        <v>5</v>
      </c>
      <c r="R868" s="149">
        <f t="shared" si="115"/>
        <v>5</v>
      </c>
      <c r="S868" s="150"/>
      <c r="T868" s="497"/>
      <c r="U868" s="456"/>
      <c r="V868" s="456"/>
      <c r="W868" s="139"/>
      <c r="X868" s="139"/>
      <c r="Y868" s="151"/>
      <c r="Z868" s="139"/>
      <c r="AA868" s="139"/>
      <c r="AB868" s="152"/>
      <c r="AC868" s="155"/>
      <c r="AD868" s="119"/>
      <c r="AE868" s="78"/>
      <c r="AF868" s="123">
        <f t="shared" si="112"/>
        <v>12895</v>
      </c>
    </row>
    <row r="869" spans="1:32" ht="230.25" hidden="1" outlineLevel="3" thickBot="1" x14ac:dyDescent="0.25">
      <c r="A869" s="251" t="s">
        <v>4943</v>
      </c>
      <c r="B869" s="597"/>
      <c r="C869" s="637"/>
      <c r="D869" s="626"/>
      <c r="E869" s="224" t="s">
        <v>163</v>
      </c>
      <c r="F869" s="139" t="s">
        <v>1836</v>
      </c>
      <c r="G869" s="133" t="s">
        <v>674</v>
      </c>
      <c r="H869" s="526" t="s">
        <v>1227</v>
      </c>
      <c r="I869" s="145" t="s">
        <v>768</v>
      </c>
      <c r="J869" s="257">
        <v>1</v>
      </c>
      <c r="K869" s="178" t="s">
        <v>211</v>
      </c>
      <c r="L869" s="256" t="s">
        <v>341</v>
      </c>
      <c r="M869" s="166">
        <v>1</v>
      </c>
      <c r="N869" s="147">
        <f t="shared" si="114"/>
        <v>1</v>
      </c>
      <c r="O869" s="551" t="s">
        <v>6563</v>
      </c>
      <c r="P869" s="152" t="s">
        <v>103</v>
      </c>
      <c r="Q869" s="339">
        <v>5</v>
      </c>
      <c r="R869" s="170">
        <f t="shared" si="115"/>
        <v>5</v>
      </c>
      <c r="S869" s="441"/>
      <c r="T869" s="497"/>
      <c r="U869" s="456"/>
      <c r="V869" s="456"/>
      <c r="W869" s="433"/>
      <c r="X869" s="433"/>
      <c r="Y869" s="151"/>
      <c r="Z869" s="433"/>
      <c r="AA869" s="433"/>
      <c r="AB869" s="152"/>
      <c r="AC869" s="155"/>
      <c r="AD869" s="119"/>
      <c r="AE869" s="78"/>
      <c r="AF869" s="123">
        <f t="shared" si="112"/>
        <v>12896</v>
      </c>
    </row>
    <row r="870" spans="1:32" ht="230.25" hidden="1" outlineLevel="3" thickBot="1" x14ac:dyDescent="0.25">
      <c r="A870" s="251" t="s">
        <v>4944</v>
      </c>
      <c r="B870" s="596" t="s">
        <v>3130</v>
      </c>
      <c r="C870" s="637" t="s">
        <v>3129</v>
      </c>
      <c r="D870" s="626" t="s">
        <v>339</v>
      </c>
      <c r="E870" s="224" t="s">
        <v>160</v>
      </c>
      <c r="F870" s="224" t="s">
        <v>3123</v>
      </c>
      <c r="G870" s="124" t="s">
        <v>729</v>
      </c>
      <c r="H870" s="526" t="s">
        <v>1227</v>
      </c>
      <c r="I870" s="145" t="s">
        <v>768</v>
      </c>
      <c r="J870" s="146">
        <v>1</v>
      </c>
      <c r="K870" s="134" t="s">
        <v>211</v>
      </c>
      <c r="L870" s="125" t="s">
        <v>341</v>
      </c>
      <c r="M870" s="148">
        <v>1</v>
      </c>
      <c r="N870" s="147">
        <f>J870*M870</f>
        <v>1</v>
      </c>
      <c r="O870" s="551" t="s">
        <v>6563</v>
      </c>
      <c r="P870" s="158" t="s">
        <v>103</v>
      </c>
      <c r="Q870" s="339">
        <v>5</v>
      </c>
      <c r="R870" s="149">
        <f>N870*Q870</f>
        <v>5</v>
      </c>
      <c r="S870" s="441"/>
      <c r="T870" s="497"/>
      <c r="U870" s="456"/>
      <c r="V870" s="456"/>
      <c r="W870" s="433"/>
      <c r="X870" s="433"/>
      <c r="Y870" s="151"/>
      <c r="Z870" s="433"/>
      <c r="AA870" s="433"/>
      <c r="AB870" s="152"/>
      <c r="AC870" s="155"/>
      <c r="AD870" s="119"/>
      <c r="AE870" s="78"/>
      <c r="AF870" s="123">
        <f t="shared" si="112"/>
        <v>12897</v>
      </c>
    </row>
    <row r="871" spans="1:32" ht="230.25" hidden="1" outlineLevel="3" thickBot="1" x14ac:dyDescent="0.25">
      <c r="A871" s="251" t="s">
        <v>4945</v>
      </c>
      <c r="B871" s="597"/>
      <c r="C871" s="637"/>
      <c r="D871" s="626"/>
      <c r="E871" s="224" t="s">
        <v>163</v>
      </c>
      <c r="F871" s="139" t="s">
        <v>1836</v>
      </c>
      <c r="G871" s="133" t="s">
        <v>674</v>
      </c>
      <c r="H871" s="526" t="s">
        <v>1227</v>
      </c>
      <c r="I871" s="145" t="s">
        <v>768</v>
      </c>
      <c r="J871" s="257">
        <v>1</v>
      </c>
      <c r="K871" s="178" t="s">
        <v>211</v>
      </c>
      <c r="L871" s="256" t="s">
        <v>341</v>
      </c>
      <c r="M871" s="166">
        <v>1</v>
      </c>
      <c r="N871" s="147">
        <f>J871*M871</f>
        <v>1</v>
      </c>
      <c r="O871" s="551" t="s">
        <v>6563</v>
      </c>
      <c r="P871" s="152" t="s">
        <v>103</v>
      </c>
      <c r="Q871" s="339">
        <v>5</v>
      </c>
      <c r="R871" s="170">
        <f>N871*Q871</f>
        <v>5</v>
      </c>
      <c r="S871" s="441"/>
      <c r="T871" s="497"/>
      <c r="U871" s="456"/>
      <c r="V871" s="456"/>
      <c r="W871" s="433"/>
      <c r="X871" s="433"/>
      <c r="Y871" s="151"/>
      <c r="Z871" s="433"/>
      <c r="AA871" s="433"/>
      <c r="AB871" s="152"/>
      <c r="AC871" s="155"/>
      <c r="AD871" s="119"/>
      <c r="AE871" s="78"/>
      <c r="AF871" s="123">
        <f t="shared" si="112"/>
        <v>12898</v>
      </c>
    </row>
    <row r="872" spans="1:32" ht="230.25" hidden="1" outlineLevel="3" thickBot="1" x14ac:dyDescent="0.25">
      <c r="A872" s="251" t="s">
        <v>4946</v>
      </c>
      <c r="B872" s="596" t="s">
        <v>3127</v>
      </c>
      <c r="C872" s="637" t="s">
        <v>3128</v>
      </c>
      <c r="D872" s="626" t="s">
        <v>339</v>
      </c>
      <c r="E872" s="224" t="s">
        <v>160</v>
      </c>
      <c r="F872" s="224" t="s">
        <v>3131</v>
      </c>
      <c r="G872" s="124" t="s">
        <v>729</v>
      </c>
      <c r="H872" s="526" t="s">
        <v>1227</v>
      </c>
      <c r="I872" s="145" t="s">
        <v>768</v>
      </c>
      <c r="J872" s="146">
        <v>1</v>
      </c>
      <c r="K872" s="134" t="s">
        <v>211</v>
      </c>
      <c r="L872" s="125" t="s">
        <v>341</v>
      </c>
      <c r="M872" s="148">
        <v>1</v>
      </c>
      <c r="N872" s="147">
        <f t="shared" si="114"/>
        <v>1</v>
      </c>
      <c r="O872" s="551" t="s">
        <v>6563</v>
      </c>
      <c r="P872" s="158" t="s">
        <v>103</v>
      </c>
      <c r="Q872" s="339">
        <v>5</v>
      </c>
      <c r="R872" s="149">
        <f t="shared" si="115"/>
        <v>5</v>
      </c>
      <c r="S872" s="441"/>
      <c r="T872" s="497"/>
      <c r="U872" s="456"/>
      <c r="V872" s="456"/>
      <c r="W872" s="433"/>
      <c r="X872" s="433"/>
      <c r="Y872" s="151"/>
      <c r="Z872" s="433"/>
      <c r="AA872" s="433"/>
      <c r="AB872" s="152"/>
      <c r="AC872" s="155"/>
      <c r="AD872" s="119"/>
      <c r="AE872" s="78"/>
      <c r="AF872" s="123">
        <f t="shared" si="112"/>
        <v>12899</v>
      </c>
    </row>
    <row r="873" spans="1:32" ht="230.25" hidden="1" outlineLevel="3" thickBot="1" x14ac:dyDescent="0.25">
      <c r="A873" s="251" t="s">
        <v>4947</v>
      </c>
      <c r="B873" s="597"/>
      <c r="C873" s="637"/>
      <c r="D873" s="626"/>
      <c r="E873" s="224" t="s">
        <v>163</v>
      </c>
      <c r="F873" s="139" t="s">
        <v>1836</v>
      </c>
      <c r="G873" s="133" t="s">
        <v>674</v>
      </c>
      <c r="H873" s="526" t="s">
        <v>1227</v>
      </c>
      <c r="I873" s="145" t="s">
        <v>768</v>
      </c>
      <c r="J873" s="257">
        <v>1</v>
      </c>
      <c r="K873" s="178" t="s">
        <v>211</v>
      </c>
      <c r="L873" s="256" t="s">
        <v>341</v>
      </c>
      <c r="M873" s="166">
        <v>1</v>
      </c>
      <c r="N873" s="147">
        <f t="shared" si="114"/>
        <v>1</v>
      </c>
      <c r="O873" s="551" t="s">
        <v>6563</v>
      </c>
      <c r="P873" s="152" t="s">
        <v>103</v>
      </c>
      <c r="Q873" s="339">
        <v>5</v>
      </c>
      <c r="R873" s="170">
        <f t="shared" si="115"/>
        <v>5</v>
      </c>
      <c r="S873" s="441"/>
      <c r="T873" s="497"/>
      <c r="U873" s="456"/>
      <c r="V873" s="456"/>
      <c r="W873" s="433"/>
      <c r="X873" s="433"/>
      <c r="Y873" s="151"/>
      <c r="Z873" s="433"/>
      <c r="AA873" s="433"/>
      <c r="AB873" s="152"/>
      <c r="AC873" s="155"/>
      <c r="AD873" s="119"/>
      <c r="AE873" s="78"/>
      <c r="AF873" s="123">
        <f t="shared" si="112"/>
        <v>12900</v>
      </c>
    </row>
    <row r="874" spans="1:32" ht="230.25" hidden="1" outlineLevel="3" thickBot="1" x14ac:dyDescent="0.25">
      <c r="A874" s="251" t="s">
        <v>4948</v>
      </c>
      <c r="B874" s="596" t="s">
        <v>3143</v>
      </c>
      <c r="C874" s="623" t="s">
        <v>3134</v>
      </c>
      <c r="D874" s="626" t="s">
        <v>3142</v>
      </c>
      <c r="E874" s="224" t="s">
        <v>160</v>
      </c>
      <c r="F874" s="206" t="s">
        <v>3146</v>
      </c>
      <c r="G874" s="205" t="s">
        <v>1254</v>
      </c>
      <c r="H874" s="525" t="s">
        <v>1227</v>
      </c>
      <c r="I874" s="145" t="s">
        <v>768</v>
      </c>
      <c r="J874" s="130">
        <v>1</v>
      </c>
      <c r="K874" s="134" t="s">
        <v>277</v>
      </c>
      <c r="L874" s="125" t="s">
        <v>336</v>
      </c>
      <c r="M874" s="148">
        <v>2</v>
      </c>
      <c r="N874" s="147">
        <f t="shared" si="114"/>
        <v>2</v>
      </c>
      <c r="O874" s="551" t="s">
        <v>6563</v>
      </c>
      <c r="P874" s="158" t="s">
        <v>6348</v>
      </c>
      <c r="Q874" s="338">
        <v>3</v>
      </c>
      <c r="R874" s="170">
        <f t="shared" si="115"/>
        <v>6</v>
      </c>
      <c r="S874" s="441"/>
      <c r="T874" s="497"/>
      <c r="U874" s="456"/>
      <c r="V874" s="456"/>
      <c r="W874" s="433"/>
      <c r="X874" s="433"/>
      <c r="Y874" s="151"/>
      <c r="Z874" s="433"/>
      <c r="AA874" s="433"/>
      <c r="AB874" s="152"/>
      <c r="AC874" s="155"/>
      <c r="AD874" s="119"/>
      <c r="AE874" s="78"/>
      <c r="AF874" s="123">
        <f t="shared" si="112"/>
        <v>12901</v>
      </c>
    </row>
    <row r="875" spans="1:32" ht="230.25" hidden="1" outlineLevel="3" thickBot="1" x14ac:dyDescent="0.25">
      <c r="A875" s="251" t="s">
        <v>4949</v>
      </c>
      <c r="B875" s="597"/>
      <c r="C875" s="599"/>
      <c r="D875" s="626"/>
      <c r="E875" s="224" t="s">
        <v>163</v>
      </c>
      <c r="F875" s="206" t="s">
        <v>3144</v>
      </c>
      <c r="G875" s="205" t="s">
        <v>1254</v>
      </c>
      <c r="H875" s="525" t="s">
        <v>1227</v>
      </c>
      <c r="I875" s="145" t="s">
        <v>768</v>
      </c>
      <c r="J875" s="130">
        <v>1</v>
      </c>
      <c r="K875" s="134" t="s">
        <v>277</v>
      </c>
      <c r="L875" s="125" t="s">
        <v>341</v>
      </c>
      <c r="M875" s="148">
        <v>2</v>
      </c>
      <c r="N875" s="147">
        <f t="shared" si="114"/>
        <v>2</v>
      </c>
      <c r="O875" s="551" t="s">
        <v>6563</v>
      </c>
      <c r="P875" s="158" t="s">
        <v>6376</v>
      </c>
      <c r="Q875" s="338">
        <v>3</v>
      </c>
      <c r="R875" s="149">
        <f>Q875*N875</f>
        <v>6</v>
      </c>
      <c r="S875" s="441"/>
      <c r="T875" s="497"/>
      <c r="U875" s="456"/>
      <c r="V875" s="456"/>
      <c r="W875" s="433"/>
      <c r="X875" s="433"/>
      <c r="Y875" s="151"/>
      <c r="Z875" s="433"/>
      <c r="AA875" s="433"/>
      <c r="AB875" s="152"/>
      <c r="AC875" s="155"/>
      <c r="AD875" s="119"/>
      <c r="AE875" s="78"/>
      <c r="AF875" s="123">
        <f t="shared" si="112"/>
        <v>12902</v>
      </c>
    </row>
    <row r="876" spans="1:32" ht="230.25" hidden="1" outlineLevel="3" thickBot="1" x14ac:dyDescent="0.25">
      <c r="A876" s="251" t="s">
        <v>4950</v>
      </c>
      <c r="B876" s="596" t="s">
        <v>3145</v>
      </c>
      <c r="C876" s="637" t="s">
        <v>3135</v>
      </c>
      <c r="D876" s="626" t="s">
        <v>2968</v>
      </c>
      <c r="E876" s="224" t="s">
        <v>160</v>
      </c>
      <c r="F876" s="224" t="s">
        <v>3147</v>
      </c>
      <c r="G876" s="205" t="s">
        <v>1254</v>
      </c>
      <c r="H876" s="525" t="s">
        <v>1227</v>
      </c>
      <c r="I876" s="145" t="s">
        <v>768</v>
      </c>
      <c r="J876" s="130">
        <v>1</v>
      </c>
      <c r="K876" s="134" t="s">
        <v>277</v>
      </c>
      <c r="L876" s="125" t="s">
        <v>336</v>
      </c>
      <c r="M876" s="148">
        <v>2</v>
      </c>
      <c r="N876" s="147">
        <f t="shared" ref="N876:N881" si="116">J876*M876</f>
        <v>2</v>
      </c>
      <c r="O876" s="551" t="s">
        <v>6563</v>
      </c>
      <c r="P876" s="158" t="s">
        <v>6348</v>
      </c>
      <c r="Q876" s="339">
        <v>2</v>
      </c>
      <c r="R876" s="149">
        <f t="shared" ref="R876:R881" si="117">N876*Q876</f>
        <v>4</v>
      </c>
      <c r="S876" s="441"/>
      <c r="T876" s="497"/>
      <c r="U876" s="456"/>
      <c r="V876" s="456"/>
      <c r="W876" s="433"/>
      <c r="X876" s="433"/>
      <c r="Y876" s="151"/>
      <c r="Z876" s="433"/>
      <c r="AA876" s="433"/>
      <c r="AB876" s="152"/>
      <c r="AC876" s="155"/>
      <c r="AD876" s="119"/>
      <c r="AE876" s="78"/>
      <c r="AF876" s="123">
        <f t="shared" si="112"/>
        <v>12903</v>
      </c>
    </row>
    <row r="877" spans="1:32" ht="230.25" hidden="1" outlineLevel="3" thickBot="1" x14ac:dyDescent="0.25">
      <c r="A877" s="251" t="s">
        <v>4951</v>
      </c>
      <c r="B877" s="597"/>
      <c r="C877" s="637"/>
      <c r="D877" s="626"/>
      <c r="E877" s="224" t="s">
        <v>163</v>
      </c>
      <c r="F877" s="224" t="s">
        <v>3148</v>
      </c>
      <c r="G877" s="205" t="s">
        <v>1254</v>
      </c>
      <c r="H877" s="525" t="s">
        <v>1227</v>
      </c>
      <c r="I877" s="145" t="s">
        <v>768</v>
      </c>
      <c r="J877" s="130">
        <v>1</v>
      </c>
      <c r="K877" s="134" t="s">
        <v>277</v>
      </c>
      <c r="L877" s="125" t="s">
        <v>341</v>
      </c>
      <c r="M877" s="148">
        <v>2</v>
      </c>
      <c r="N877" s="147">
        <f t="shared" si="116"/>
        <v>2</v>
      </c>
      <c r="O877" s="551" t="s">
        <v>6563</v>
      </c>
      <c r="P877" s="158" t="s">
        <v>6376</v>
      </c>
      <c r="Q877" s="339">
        <v>2</v>
      </c>
      <c r="R877" s="149">
        <f t="shared" si="117"/>
        <v>4</v>
      </c>
      <c r="S877" s="441"/>
      <c r="T877" s="497"/>
      <c r="U877" s="456"/>
      <c r="V877" s="456"/>
      <c r="W877" s="433"/>
      <c r="X877" s="433"/>
      <c r="Y877" s="151"/>
      <c r="Z877" s="433"/>
      <c r="AA877" s="433"/>
      <c r="AB877" s="152"/>
      <c r="AC877" s="155"/>
      <c r="AD877" s="119"/>
      <c r="AE877" s="78"/>
      <c r="AF877" s="123">
        <f t="shared" si="112"/>
        <v>12904</v>
      </c>
    </row>
    <row r="878" spans="1:32" ht="230.25" hidden="1" outlineLevel="3" thickBot="1" x14ac:dyDescent="0.25">
      <c r="A878" s="251" t="s">
        <v>4952</v>
      </c>
      <c r="B878" s="596" t="s">
        <v>3149</v>
      </c>
      <c r="C878" s="637" t="s">
        <v>3136</v>
      </c>
      <c r="D878" s="626" t="s">
        <v>3150</v>
      </c>
      <c r="E878" s="224" t="s">
        <v>258</v>
      </c>
      <c r="F878" s="224" t="s">
        <v>3151</v>
      </c>
      <c r="G878" s="124" t="s">
        <v>729</v>
      </c>
      <c r="H878" s="526" t="s">
        <v>1227</v>
      </c>
      <c r="I878" s="145" t="s">
        <v>768</v>
      </c>
      <c r="J878" s="146">
        <v>1</v>
      </c>
      <c r="K878" s="134" t="s">
        <v>211</v>
      </c>
      <c r="L878" s="125" t="s">
        <v>341</v>
      </c>
      <c r="M878" s="148">
        <v>1</v>
      </c>
      <c r="N878" s="147">
        <f t="shared" si="116"/>
        <v>1</v>
      </c>
      <c r="O878" s="551" t="s">
        <v>6563</v>
      </c>
      <c r="P878" s="158" t="s">
        <v>103</v>
      </c>
      <c r="Q878" s="339">
        <v>5</v>
      </c>
      <c r="R878" s="149">
        <f t="shared" si="117"/>
        <v>5</v>
      </c>
      <c r="S878" s="441"/>
      <c r="T878" s="497"/>
      <c r="U878" s="456"/>
      <c r="V878" s="456"/>
      <c r="W878" s="433"/>
      <c r="X878" s="433"/>
      <c r="Y878" s="151"/>
      <c r="Z878" s="433"/>
      <c r="AA878" s="433"/>
      <c r="AB878" s="152"/>
      <c r="AC878" s="155"/>
      <c r="AD878" s="119"/>
      <c r="AE878" s="78"/>
      <c r="AF878" s="123">
        <f t="shared" si="112"/>
        <v>12905</v>
      </c>
    </row>
    <row r="879" spans="1:32" ht="230.25" hidden="1" outlineLevel="3" thickBot="1" x14ac:dyDescent="0.25">
      <c r="A879" s="251" t="s">
        <v>4953</v>
      </c>
      <c r="B879" s="597"/>
      <c r="C879" s="637"/>
      <c r="D879" s="626"/>
      <c r="E879" s="224" t="s">
        <v>257</v>
      </c>
      <c r="F879" s="224" t="s">
        <v>3151</v>
      </c>
      <c r="G879" s="133" t="s">
        <v>674</v>
      </c>
      <c r="H879" s="526" t="s">
        <v>1227</v>
      </c>
      <c r="I879" s="145" t="s">
        <v>768</v>
      </c>
      <c r="J879" s="257">
        <v>1</v>
      </c>
      <c r="K879" s="178" t="s">
        <v>211</v>
      </c>
      <c r="L879" s="256" t="s">
        <v>341</v>
      </c>
      <c r="M879" s="166">
        <v>1</v>
      </c>
      <c r="N879" s="147">
        <f t="shared" si="116"/>
        <v>1</v>
      </c>
      <c r="O879" s="551" t="s">
        <v>6563</v>
      </c>
      <c r="P879" s="152" t="s">
        <v>103</v>
      </c>
      <c r="Q879" s="339">
        <v>5</v>
      </c>
      <c r="R879" s="170">
        <f t="shared" si="117"/>
        <v>5</v>
      </c>
      <c r="S879" s="441"/>
      <c r="T879" s="497"/>
      <c r="U879" s="456"/>
      <c r="V879" s="456"/>
      <c r="W879" s="433"/>
      <c r="X879" s="433"/>
      <c r="Y879" s="151"/>
      <c r="Z879" s="433"/>
      <c r="AA879" s="433"/>
      <c r="AB879" s="152"/>
      <c r="AC879" s="155"/>
      <c r="AD879" s="119"/>
      <c r="AE879" s="78"/>
      <c r="AF879" s="123">
        <f t="shared" si="112"/>
        <v>12906</v>
      </c>
    </row>
    <row r="880" spans="1:32" ht="230.25" hidden="1" outlineLevel="3" thickBot="1" x14ac:dyDescent="0.25">
      <c r="A880" s="251" t="s">
        <v>4954</v>
      </c>
      <c r="B880" s="596" t="s">
        <v>3152</v>
      </c>
      <c r="C880" s="637" t="s">
        <v>3137</v>
      </c>
      <c r="D880" s="626" t="s">
        <v>3153</v>
      </c>
      <c r="E880" s="224" t="s">
        <v>196</v>
      </c>
      <c r="F880" s="224" t="s">
        <v>3151</v>
      </c>
      <c r="G880" s="124" t="s">
        <v>729</v>
      </c>
      <c r="H880" s="526" t="s">
        <v>1227</v>
      </c>
      <c r="I880" s="145" t="s">
        <v>768</v>
      </c>
      <c r="J880" s="146">
        <v>1</v>
      </c>
      <c r="K880" s="134" t="s">
        <v>277</v>
      </c>
      <c r="L880" s="125" t="s">
        <v>336</v>
      </c>
      <c r="M880" s="148">
        <v>2</v>
      </c>
      <c r="N880" s="147">
        <f t="shared" si="116"/>
        <v>2</v>
      </c>
      <c r="O880" s="551" t="s">
        <v>6563</v>
      </c>
      <c r="P880" s="158" t="s">
        <v>6348</v>
      </c>
      <c r="Q880" s="339">
        <v>2</v>
      </c>
      <c r="R880" s="149">
        <f t="shared" si="117"/>
        <v>4</v>
      </c>
      <c r="S880" s="441"/>
      <c r="T880" s="497"/>
      <c r="U880" s="456"/>
      <c r="V880" s="456"/>
      <c r="W880" s="433"/>
      <c r="X880" s="433"/>
      <c r="Y880" s="151"/>
      <c r="Z880" s="433"/>
      <c r="AA880" s="433"/>
      <c r="AB880" s="152"/>
      <c r="AC880" s="155"/>
      <c r="AD880" s="119"/>
      <c r="AE880" s="78"/>
      <c r="AF880" s="123">
        <f t="shared" si="112"/>
        <v>12907</v>
      </c>
    </row>
    <row r="881" spans="1:33" ht="230.25" hidden="1" outlineLevel="3" thickBot="1" x14ac:dyDescent="0.25">
      <c r="A881" s="251" t="s">
        <v>4955</v>
      </c>
      <c r="B881" s="597"/>
      <c r="C881" s="637"/>
      <c r="D881" s="626"/>
      <c r="E881" s="224" t="s">
        <v>243</v>
      </c>
      <c r="F881" s="224" t="s">
        <v>3151</v>
      </c>
      <c r="G881" s="133" t="s">
        <v>674</v>
      </c>
      <c r="H881" s="526" t="s">
        <v>1227</v>
      </c>
      <c r="I881" s="145" t="s">
        <v>768</v>
      </c>
      <c r="J881" s="257">
        <v>1</v>
      </c>
      <c r="K881" s="134" t="s">
        <v>277</v>
      </c>
      <c r="L881" s="125" t="s">
        <v>341</v>
      </c>
      <c r="M881" s="148">
        <v>2</v>
      </c>
      <c r="N881" s="147">
        <f t="shared" si="116"/>
        <v>2</v>
      </c>
      <c r="O881" s="551" t="s">
        <v>6563</v>
      </c>
      <c r="P881" s="158" t="s">
        <v>6376</v>
      </c>
      <c r="Q881" s="339">
        <v>2</v>
      </c>
      <c r="R881" s="149">
        <f t="shared" si="117"/>
        <v>4</v>
      </c>
      <c r="S881" s="441"/>
      <c r="T881" s="497"/>
      <c r="U881" s="456"/>
      <c r="V881" s="456"/>
      <c r="W881" s="433"/>
      <c r="X881" s="433"/>
      <c r="Y881" s="151"/>
      <c r="Z881" s="433"/>
      <c r="AA881" s="433"/>
      <c r="AB881" s="152"/>
      <c r="AC881" s="155"/>
      <c r="AD881" s="119"/>
      <c r="AE881" s="78"/>
      <c r="AF881" s="123">
        <f t="shared" si="112"/>
        <v>12908</v>
      </c>
    </row>
    <row r="882" spans="1:33" ht="230.25" hidden="1" outlineLevel="3" thickBot="1" x14ac:dyDescent="0.25">
      <c r="A882" s="251" t="s">
        <v>4956</v>
      </c>
      <c r="B882" s="596" t="s">
        <v>3154</v>
      </c>
      <c r="C882" s="637" t="s">
        <v>3138</v>
      </c>
      <c r="D882" s="626" t="s">
        <v>2968</v>
      </c>
      <c r="E882" s="224" t="s">
        <v>160</v>
      </c>
      <c r="F882" s="224" t="s">
        <v>3155</v>
      </c>
      <c r="G882" s="205" t="s">
        <v>1254</v>
      </c>
      <c r="H882" s="525" t="s">
        <v>1227</v>
      </c>
      <c r="I882" s="145" t="s">
        <v>768</v>
      </c>
      <c r="J882" s="130">
        <v>1</v>
      </c>
      <c r="K882" s="134" t="s">
        <v>211</v>
      </c>
      <c r="L882" s="125" t="s">
        <v>341</v>
      </c>
      <c r="M882" s="148">
        <v>1</v>
      </c>
      <c r="N882" s="147">
        <f t="shared" ref="N882:N887" si="118">J882*M882</f>
        <v>1</v>
      </c>
      <c r="O882" s="551" t="s">
        <v>6563</v>
      </c>
      <c r="P882" s="158" t="s">
        <v>103</v>
      </c>
      <c r="Q882" s="339">
        <v>5</v>
      </c>
      <c r="R882" s="149">
        <f t="shared" ref="R882:R887" si="119">N882*Q882</f>
        <v>5</v>
      </c>
      <c r="S882" s="441"/>
      <c r="T882" s="497"/>
      <c r="U882" s="456"/>
      <c r="V882" s="456"/>
      <c r="W882" s="433"/>
      <c r="X882" s="433"/>
      <c r="Y882" s="151"/>
      <c r="Z882" s="433"/>
      <c r="AA882" s="433"/>
      <c r="AB882" s="152"/>
      <c r="AC882" s="155"/>
      <c r="AD882" s="119"/>
      <c r="AE882" s="78"/>
      <c r="AF882" s="123">
        <f t="shared" si="112"/>
        <v>12909</v>
      </c>
    </row>
    <row r="883" spans="1:33" ht="230.25" hidden="1" outlineLevel="3" thickBot="1" x14ac:dyDescent="0.25">
      <c r="A883" s="251" t="s">
        <v>4957</v>
      </c>
      <c r="B883" s="597"/>
      <c r="C883" s="637"/>
      <c r="D883" s="626"/>
      <c r="E883" s="224" t="s">
        <v>163</v>
      </c>
      <c r="F883" s="224" t="s">
        <v>3158</v>
      </c>
      <c r="G883" s="205" t="s">
        <v>1254</v>
      </c>
      <c r="H883" s="525" t="s">
        <v>1227</v>
      </c>
      <c r="I883" s="145" t="s">
        <v>768</v>
      </c>
      <c r="J883" s="130">
        <v>1</v>
      </c>
      <c r="K883" s="178" t="s">
        <v>211</v>
      </c>
      <c r="L883" s="256" t="s">
        <v>341</v>
      </c>
      <c r="M883" s="166">
        <v>1</v>
      </c>
      <c r="N883" s="147">
        <f t="shared" si="118"/>
        <v>1</v>
      </c>
      <c r="O883" s="551" t="s">
        <v>6563</v>
      </c>
      <c r="P883" s="152" t="s">
        <v>103</v>
      </c>
      <c r="Q883" s="339">
        <v>5</v>
      </c>
      <c r="R883" s="170">
        <f t="shared" si="119"/>
        <v>5</v>
      </c>
      <c r="S883" s="192"/>
      <c r="T883" s="192"/>
      <c r="U883" s="192"/>
      <c r="V883" s="192"/>
      <c r="W883" s="139"/>
      <c r="X883" s="139"/>
      <c r="Y883" s="151"/>
      <c r="Z883" s="212"/>
      <c r="AA883" s="212"/>
      <c r="AB883" s="169"/>
      <c r="AC883" s="155"/>
      <c r="AD883" s="126"/>
      <c r="AE883" s="78"/>
      <c r="AF883" s="123">
        <f t="shared" si="112"/>
        <v>12910</v>
      </c>
    </row>
    <row r="884" spans="1:33" ht="230.25" hidden="1" outlineLevel="3" thickBot="1" x14ac:dyDescent="0.25">
      <c r="A884" s="251" t="s">
        <v>4958</v>
      </c>
      <c r="B884" s="596" t="s">
        <v>3156</v>
      </c>
      <c r="C884" s="637" t="s">
        <v>3139</v>
      </c>
      <c r="D884" s="626" t="s">
        <v>3150</v>
      </c>
      <c r="E884" s="224" t="s">
        <v>3236</v>
      </c>
      <c r="F884" s="224" t="s">
        <v>3157</v>
      </c>
      <c r="G884" s="124" t="s">
        <v>729</v>
      </c>
      <c r="H884" s="526" t="s">
        <v>1227</v>
      </c>
      <c r="I884" s="145" t="s">
        <v>768</v>
      </c>
      <c r="J884" s="146">
        <v>1</v>
      </c>
      <c r="K884" s="134" t="s">
        <v>211</v>
      </c>
      <c r="L884" s="125" t="s">
        <v>341</v>
      </c>
      <c r="M884" s="148">
        <v>1</v>
      </c>
      <c r="N884" s="147">
        <f t="shared" si="118"/>
        <v>1</v>
      </c>
      <c r="O884" s="551" t="s">
        <v>6563</v>
      </c>
      <c r="P884" s="158" t="s">
        <v>103</v>
      </c>
      <c r="Q884" s="339">
        <v>5</v>
      </c>
      <c r="R884" s="149">
        <f t="shared" si="119"/>
        <v>5</v>
      </c>
      <c r="S884" s="150"/>
      <c r="T884" s="497"/>
      <c r="U884" s="456"/>
      <c r="V884" s="456"/>
      <c r="W884" s="139"/>
      <c r="X884" s="139"/>
      <c r="Y884" s="151"/>
      <c r="Z884" s="139"/>
      <c r="AA884" s="139"/>
      <c r="AB884" s="152"/>
      <c r="AC884" s="155"/>
      <c r="AD884" s="119"/>
      <c r="AE884" s="78"/>
      <c r="AF884" s="123">
        <f t="shared" si="112"/>
        <v>12911</v>
      </c>
    </row>
    <row r="885" spans="1:33" ht="230.25" hidden="1" outlineLevel="3" thickBot="1" x14ac:dyDescent="0.25">
      <c r="A885" s="251" t="s">
        <v>4959</v>
      </c>
      <c r="B885" s="597"/>
      <c r="C885" s="637"/>
      <c r="D885" s="626"/>
      <c r="E885" s="224" t="s">
        <v>3237</v>
      </c>
      <c r="F885" s="224" t="s">
        <v>3157</v>
      </c>
      <c r="G885" s="133" t="s">
        <v>674</v>
      </c>
      <c r="H885" s="526" t="s">
        <v>1227</v>
      </c>
      <c r="I885" s="145" t="s">
        <v>768</v>
      </c>
      <c r="J885" s="257">
        <v>1</v>
      </c>
      <c r="K885" s="178" t="s">
        <v>211</v>
      </c>
      <c r="L885" s="256" t="s">
        <v>341</v>
      </c>
      <c r="M885" s="166">
        <v>1</v>
      </c>
      <c r="N885" s="147">
        <f t="shared" si="118"/>
        <v>1</v>
      </c>
      <c r="O885" s="551" t="s">
        <v>6563</v>
      </c>
      <c r="P885" s="152" t="s">
        <v>103</v>
      </c>
      <c r="Q885" s="339">
        <v>5</v>
      </c>
      <c r="R885" s="170">
        <f t="shared" si="119"/>
        <v>5</v>
      </c>
      <c r="S885" s="441"/>
      <c r="T885" s="497"/>
      <c r="U885" s="456"/>
      <c r="V885" s="456"/>
      <c r="W885" s="433"/>
      <c r="X885" s="433"/>
      <c r="Y885" s="151"/>
      <c r="Z885" s="433"/>
      <c r="AA885" s="433"/>
      <c r="AB885" s="152"/>
      <c r="AC885" s="155"/>
      <c r="AD885" s="119"/>
      <c r="AE885" s="78"/>
      <c r="AF885" s="123">
        <f t="shared" si="112"/>
        <v>12912</v>
      </c>
    </row>
    <row r="886" spans="1:33" ht="230.25" hidden="1" outlineLevel="3" thickBot="1" x14ac:dyDescent="0.25">
      <c r="A886" s="251" t="s">
        <v>4960</v>
      </c>
      <c r="B886" s="596" t="s">
        <v>3154</v>
      </c>
      <c r="C886" s="637" t="s">
        <v>3140</v>
      </c>
      <c r="D886" s="626" t="s">
        <v>339</v>
      </c>
      <c r="E886" s="224" t="s">
        <v>160</v>
      </c>
      <c r="F886" s="224" t="s">
        <v>3155</v>
      </c>
      <c r="G886" s="205" t="s">
        <v>1254</v>
      </c>
      <c r="H886" s="525" t="s">
        <v>1227</v>
      </c>
      <c r="I886" s="145" t="s">
        <v>768</v>
      </c>
      <c r="J886" s="130">
        <v>1</v>
      </c>
      <c r="K886" s="134" t="s">
        <v>211</v>
      </c>
      <c r="L886" s="125" t="s">
        <v>341</v>
      </c>
      <c r="M886" s="148">
        <v>1</v>
      </c>
      <c r="N886" s="147">
        <f t="shared" si="118"/>
        <v>1</v>
      </c>
      <c r="O886" s="551" t="s">
        <v>6563</v>
      </c>
      <c r="P886" s="158" t="s">
        <v>103</v>
      </c>
      <c r="Q886" s="339">
        <v>5</v>
      </c>
      <c r="R886" s="149">
        <f t="shared" si="119"/>
        <v>5</v>
      </c>
      <c r="S886" s="441"/>
      <c r="T886" s="497"/>
      <c r="U886" s="456"/>
      <c r="V886" s="456"/>
      <c r="W886" s="433"/>
      <c r="X886" s="433"/>
      <c r="Y886" s="151"/>
      <c r="Z886" s="433"/>
      <c r="AA886" s="433"/>
      <c r="AB886" s="152"/>
      <c r="AC886" s="155"/>
      <c r="AD886" s="119"/>
      <c r="AE886" s="78"/>
      <c r="AF886" s="123">
        <f t="shared" si="112"/>
        <v>12913</v>
      </c>
    </row>
    <row r="887" spans="1:33" ht="230.25" hidden="1" outlineLevel="3" thickBot="1" x14ac:dyDescent="0.25">
      <c r="A887" s="251" t="s">
        <v>4961</v>
      </c>
      <c r="B887" s="597"/>
      <c r="C887" s="637"/>
      <c r="D887" s="626"/>
      <c r="E887" s="224" t="s">
        <v>163</v>
      </c>
      <c r="F887" s="224" t="s">
        <v>3158</v>
      </c>
      <c r="G887" s="205" t="s">
        <v>1254</v>
      </c>
      <c r="H887" s="525" t="s">
        <v>1227</v>
      </c>
      <c r="I887" s="145" t="s">
        <v>768</v>
      </c>
      <c r="J887" s="130">
        <v>1</v>
      </c>
      <c r="K887" s="178" t="s">
        <v>211</v>
      </c>
      <c r="L887" s="256" t="s">
        <v>341</v>
      </c>
      <c r="M887" s="166">
        <v>1</v>
      </c>
      <c r="N887" s="147">
        <f t="shared" si="118"/>
        <v>1</v>
      </c>
      <c r="O887" s="551" t="s">
        <v>6563</v>
      </c>
      <c r="P887" s="152" t="s">
        <v>103</v>
      </c>
      <c r="Q887" s="339">
        <v>5</v>
      </c>
      <c r="R887" s="170">
        <f t="shared" si="119"/>
        <v>5</v>
      </c>
      <c r="S887" s="441"/>
      <c r="T887" s="497"/>
      <c r="U887" s="456"/>
      <c r="V887" s="456"/>
      <c r="W887" s="433"/>
      <c r="X887" s="433"/>
      <c r="Y887" s="151"/>
      <c r="Z887" s="433"/>
      <c r="AA887" s="433"/>
      <c r="AB887" s="152"/>
      <c r="AC887" s="155"/>
      <c r="AD887" s="119"/>
      <c r="AE887" s="78"/>
      <c r="AF887" s="123">
        <f t="shared" si="112"/>
        <v>12914</v>
      </c>
    </row>
    <row r="888" spans="1:33" ht="230.25" hidden="1" outlineLevel="3" thickBot="1" x14ac:dyDescent="0.25">
      <c r="A888" s="251" t="s">
        <v>4962</v>
      </c>
      <c r="B888" s="596" t="s">
        <v>3130</v>
      </c>
      <c r="C888" s="637" t="s">
        <v>3141</v>
      </c>
      <c r="D888" s="626" t="s">
        <v>3150</v>
      </c>
      <c r="E888" s="224" t="s">
        <v>3236</v>
      </c>
      <c r="F888" s="224" t="s">
        <v>3157</v>
      </c>
      <c r="G888" s="124" t="s">
        <v>729</v>
      </c>
      <c r="H888" s="526" t="s">
        <v>1227</v>
      </c>
      <c r="I888" s="145" t="s">
        <v>768</v>
      </c>
      <c r="J888" s="146">
        <v>1</v>
      </c>
      <c r="K888" s="134" t="s">
        <v>211</v>
      </c>
      <c r="L888" s="125" t="s">
        <v>341</v>
      </c>
      <c r="M888" s="148">
        <v>1</v>
      </c>
      <c r="N888" s="147">
        <f t="shared" ref="N888:N889" si="120">J888*M888</f>
        <v>1</v>
      </c>
      <c r="O888" s="551" t="s">
        <v>6563</v>
      </c>
      <c r="P888" s="158" t="s">
        <v>103</v>
      </c>
      <c r="Q888" s="339">
        <v>5</v>
      </c>
      <c r="R888" s="149">
        <f t="shared" ref="R888:R889" si="121">N888*Q888</f>
        <v>5</v>
      </c>
      <c r="S888" s="441"/>
      <c r="T888" s="497"/>
      <c r="U888" s="456"/>
      <c r="V888" s="456"/>
      <c r="W888" s="433"/>
      <c r="X888" s="433"/>
      <c r="Y888" s="151"/>
      <c r="Z888" s="433"/>
      <c r="AA888" s="433"/>
      <c r="AB888" s="152"/>
      <c r="AC888" s="155"/>
      <c r="AD888" s="119"/>
      <c r="AE888" s="78"/>
      <c r="AF888" s="123">
        <f t="shared" si="112"/>
        <v>12915</v>
      </c>
    </row>
    <row r="889" spans="1:33" ht="230.25" hidden="1" outlineLevel="3" thickBot="1" x14ac:dyDescent="0.25">
      <c r="A889" s="251" t="s">
        <v>4963</v>
      </c>
      <c r="B889" s="597"/>
      <c r="C889" s="637"/>
      <c r="D889" s="626"/>
      <c r="E889" s="224" t="s">
        <v>3237</v>
      </c>
      <c r="F889" s="224" t="s">
        <v>3157</v>
      </c>
      <c r="G889" s="133" t="s">
        <v>674</v>
      </c>
      <c r="H889" s="526" t="s">
        <v>1227</v>
      </c>
      <c r="I889" s="145" t="s">
        <v>768</v>
      </c>
      <c r="J889" s="257">
        <v>1</v>
      </c>
      <c r="K889" s="178" t="s">
        <v>211</v>
      </c>
      <c r="L889" s="256" t="s">
        <v>341</v>
      </c>
      <c r="M889" s="166">
        <v>1</v>
      </c>
      <c r="N889" s="147">
        <f t="shared" si="120"/>
        <v>1</v>
      </c>
      <c r="O889" s="551" t="s">
        <v>6563</v>
      </c>
      <c r="P889" s="152" t="s">
        <v>103</v>
      </c>
      <c r="Q889" s="339">
        <v>5</v>
      </c>
      <c r="R889" s="170">
        <f t="shared" si="121"/>
        <v>5</v>
      </c>
      <c r="S889" s="441"/>
      <c r="T889" s="497"/>
      <c r="U889" s="456"/>
      <c r="V889" s="456"/>
      <c r="W889" s="433"/>
      <c r="X889" s="433"/>
      <c r="Y889" s="151"/>
      <c r="Z889" s="433"/>
      <c r="AA889" s="433"/>
      <c r="AB889" s="152"/>
      <c r="AC889" s="155"/>
      <c r="AD889" s="119"/>
      <c r="AE889" s="78"/>
      <c r="AF889" s="123">
        <f t="shared" si="112"/>
        <v>12916</v>
      </c>
    </row>
    <row r="890" spans="1:33" ht="18" customHeight="1" outlineLevel="2" collapsed="1" thickBot="1" x14ac:dyDescent="0.25">
      <c r="A890" s="144"/>
      <c r="B890" s="117" t="s">
        <v>2380</v>
      </c>
      <c r="C890" s="272"/>
      <c r="D890" s="117"/>
      <c r="E890" s="117"/>
      <c r="F890" s="117"/>
      <c r="G890" s="117"/>
      <c r="H890" s="117"/>
      <c r="I890" s="117"/>
      <c r="J890" s="117"/>
      <c r="K890" s="291"/>
      <c r="L890" s="117"/>
      <c r="M890" s="117"/>
      <c r="N890" s="117"/>
      <c r="O890" s="117"/>
      <c r="P890" s="117"/>
      <c r="Q890" s="117"/>
      <c r="R890" s="117"/>
      <c r="S890" s="117"/>
      <c r="T890" s="117"/>
      <c r="U890" s="117"/>
      <c r="V890" s="117"/>
      <c r="W890" s="117"/>
      <c r="X890" s="117"/>
      <c r="Y890" s="117"/>
      <c r="Z890" s="117"/>
      <c r="AA890" s="117"/>
      <c r="AB890" s="117"/>
      <c r="AC890" s="117"/>
      <c r="AD890" s="118"/>
      <c r="AE890" s="78"/>
      <c r="AF890" s="123">
        <f t="shared" si="112"/>
        <v>0</v>
      </c>
    </row>
    <row r="891" spans="1:33" ht="230.25" hidden="1" outlineLevel="3" thickBot="1" x14ac:dyDescent="0.25">
      <c r="A891" s="251" t="s">
        <v>4964</v>
      </c>
      <c r="B891" s="363" t="s">
        <v>4201</v>
      </c>
      <c r="C891" s="360" t="s">
        <v>4200</v>
      </c>
      <c r="D891" s="315" t="s">
        <v>4199</v>
      </c>
      <c r="E891" s="315" t="s">
        <v>1418</v>
      </c>
      <c r="F891" s="315" t="s">
        <v>4346</v>
      </c>
      <c r="G891" s="205" t="s">
        <v>729</v>
      </c>
      <c r="H891" s="526" t="s">
        <v>1227</v>
      </c>
      <c r="I891" s="145" t="s">
        <v>768</v>
      </c>
      <c r="J891" s="257">
        <v>1</v>
      </c>
      <c r="K891" s="292" t="s">
        <v>401</v>
      </c>
      <c r="L891" s="125" t="s">
        <v>743</v>
      </c>
      <c r="M891" s="148">
        <v>2</v>
      </c>
      <c r="N891" s="330">
        <f t="shared" ref="N891:N896" si="122">J891*M891</f>
        <v>2</v>
      </c>
      <c r="O891" s="551" t="s">
        <v>6563</v>
      </c>
      <c r="P891" s="304" t="s">
        <v>6353</v>
      </c>
      <c r="Q891" s="338">
        <v>2</v>
      </c>
      <c r="R891" s="222">
        <f>J891*M891*Q891</f>
        <v>4</v>
      </c>
      <c r="S891" s="441"/>
      <c r="T891" s="497"/>
      <c r="U891" s="456"/>
      <c r="V891" s="456"/>
      <c r="W891" s="433"/>
      <c r="X891" s="433"/>
      <c r="Y891" s="151"/>
      <c r="Z891" s="433"/>
      <c r="AA891" s="433"/>
      <c r="AB891" s="152"/>
      <c r="AC891" s="155"/>
      <c r="AD891" s="119"/>
      <c r="AE891" s="78"/>
      <c r="AF891" s="123">
        <f t="shared" si="112"/>
        <v>12917</v>
      </c>
    </row>
    <row r="892" spans="1:33" ht="230.25" hidden="1" outlineLevel="3" thickBot="1" x14ac:dyDescent="0.25">
      <c r="A892" s="251" t="s">
        <v>4965</v>
      </c>
      <c r="B892" s="363" t="s">
        <v>4202</v>
      </c>
      <c r="C892" s="254" t="s">
        <v>4210</v>
      </c>
      <c r="D892" s="224" t="s">
        <v>4199</v>
      </c>
      <c r="E892" s="224" t="s">
        <v>1418</v>
      </c>
      <c r="F892" s="224" t="s">
        <v>5755</v>
      </c>
      <c r="G892" s="205" t="s">
        <v>729</v>
      </c>
      <c r="H892" s="526" t="s">
        <v>1227</v>
      </c>
      <c r="I892" s="145" t="s">
        <v>768</v>
      </c>
      <c r="J892" s="257">
        <v>1</v>
      </c>
      <c r="K892" s="292" t="s">
        <v>401</v>
      </c>
      <c r="L892" s="125" t="s">
        <v>743</v>
      </c>
      <c r="M892" s="148">
        <v>2</v>
      </c>
      <c r="N892" s="330">
        <f t="shared" si="122"/>
        <v>2</v>
      </c>
      <c r="O892" s="551" t="s">
        <v>6563</v>
      </c>
      <c r="P892" s="304" t="s">
        <v>6353</v>
      </c>
      <c r="Q892" s="338">
        <v>2</v>
      </c>
      <c r="R892" s="222">
        <f>J892*M892*Q892</f>
        <v>4</v>
      </c>
      <c r="S892" s="441"/>
      <c r="T892" s="497"/>
      <c r="U892" s="456"/>
      <c r="V892" s="456"/>
      <c r="W892" s="433"/>
      <c r="X892" s="433"/>
      <c r="Y892" s="151"/>
      <c r="Z892" s="433"/>
      <c r="AA892" s="433"/>
      <c r="AB892" s="152"/>
      <c r="AC892" s="155"/>
      <c r="AD892" s="119"/>
      <c r="AE892" s="78"/>
      <c r="AF892" s="123">
        <f t="shared" si="112"/>
        <v>12918</v>
      </c>
    </row>
    <row r="893" spans="1:33" ht="230.25" hidden="1" outlineLevel="3" thickBot="1" x14ac:dyDescent="0.25">
      <c r="A893" s="251" t="s">
        <v>4966</v>
      </c>
      <c r="B893" s="167" t="s">
        <v>4209</v>
      </c>
      <c r="C893" s="303" t="s">
        <v>4207</v>
      </c>
      <c r="D893" s="209" t="s">
        <v>4208</v>
      </c>
      <c r="E893" s="206" t="s">
        <v>3083</v>
      </c>
      <c r="F893" s="224" t="s">
        <v>5756</v>
      </c>
      <c r="G893" s="205" t="s">
        <v>729</v>
      </c>
      <c r="H893" s="526" t="s">
        <v>1227</v>
      </c>
      <c r="I893" s="145" t="s">
        <v>768</v>
      </c>
      <c r="J893" s="257">
        <v>1</v>
      </c>
      <c r="K893" s="203" t="s">
        <v>3179</v>
      </c>
      <c r="L893" s="145" t="s">
        <v>1559</v>
      </c>
      <c r="M893" s="131">
        <v>2</v>
      </c>
      <c r="N893" s="132">
        <f t="shared" si="122"/>
        <v>2</v>
      </c>
      <c r="O893" s="551" t="s">
        <v>6563</v>
      </c>
      <c r="P893" s="152" t="s">
        <v>103</v>
      </c>
      <c r="Q893" s="321">
        <v>5</v>
      </c>
      <c r="R893" s="222">
        <f t="shared" ref="R893:R896" si="123">J893*M893*Q893</f>
        <v>10</v>
      </c>
      <c r="S893" s="441"/>
      <c r="T893" s="497"/>
      <c r="U893" s="456"/>
      <c r="V893" s="456"/>
      <c r="W893" s="433"/>
      <c r="X893" s="433"/>
      <c r="Y893" s="151"/>
      <c r="Z893" s="433"/>
      <c r="AA893" s="433"/>
      <c r="AB893" s="152"/>
      <c r="AC893" s="155"/>
      <c r="AD893" s="119"/>
      <c r="AE893" s="78"/>
      <c r="AF893" s="123">
        <f t="shared" si="112"/>
        <v>12919</v>
      </c>
      <c r="AG893" s="78">
        <f>VALUE(RIGHT((IF(A893="",0,A893)),5))</f>
        <v>12919</v>
      </c>
    </row>
    <row r="894" spans="1:33" ht="230.25" hidden="1" outlineLevel="3" thickBot="1" x14ac:dyDescent="0.25">
      <c r="A894" s="251" t="s">
        <v>4967</v>
      </c>
      <c r="B894" s="363" t="s">
        <v>4203</v>
      </c>
      <c r="C894" s="254" t="s">
        <v>4211</v>
      </c>
      <c r="D894" s="224" t="s">
        <v>4212</v>
      </c>
      <c r="E894" s="224" t="s">
        <v>1418</v>
      </c>
      <c r="F894" s="224" t="s">
        <v>5818</v>
      </c>
      <c r="G894" s="205" t="s">
        <v>729</v>
      </c>
      <c r="H894" s="526" t="s">
        <v>1227</v>
      </c>
      <c r="I894" s="145" t="s">
        <v>768</v>
      </c>
      <c r="J894" s="257">
        <v>1</v>
      </c>
      <c r="K894" s="292" t="s">
        <v>401</v>
      </c>
      <c r="L894" s="125" t="s">
        <v>743</v>
      </c>
      <c r="M894" s="148">
        <v>2</v>
      </c>
      <c r="N894" s="330">
        <f t="shared" si="122"/>
        <v>2</v>
      </c>
      <c r="O894" s="551" t="s">
        <v>6563</v>
      </c>
      <c r="P894" s="304" t="s">
        <v>6353</v>
      </c>
      <c r="Q894" s="338">
        <v>2</v>
      </c>
      <c r="R894" s="222">
        <f t="shared" si="123"/>
        <v>4</v>
      </c>
      <c r="S894" s="441"/>
      <c r="T894" s="497"/>
      <c r="U894" s="456"/>
      <c r="V894" s="456"/>
      <c r="W894" s="433"/>
      <c r="X894" s="433"/>
      <c r="Y894" s="151"/>
      <c r="Z894" s="433"/>
      <c r="AA894" s="433"/>
      <c r="AB894" s="152"/>
      <c r="AC894" s="155"/>
      <c r="AD894" s="119"/>
      <c r="AE894" s="78"/>
      <c r="AF894" s="123">
        <f t="shared" si="112"/>
        <v>12920</v>
      </c>
    </row>
    <row r="895" spans="1:33" ht="230.25" hidden="1" outlineLevel="3" thickBot="1" x14ac:dyDescent="0.25">
      <c r="A895" s="251" t="s">
        <v>4968</v>
      </c>
      <c r="B895" s="363" t="s">
        <v>4204</v>
      </c>
      <c r="C895" s="254" t="s">
        <v>4205</v>
      </c>
      <c r="D895" s="224" t="s">
        <v>4206</v>
      </c>
      <c r="E895" s="224" t="s">
        <v>1418</v>
      </c>
      <c r="F895" s="139" t="s">
        <v>5871</v>
      </c>
      <c r="G895" s="205" t="s">
        <v>729</v>
      </c>
      <c r="H895" s="526" t="s">
        <v>1227</v>
      </c>
      <c r="I895" s="145" t="s">
        <v>768</v>
      </c>
      <c r="J895" s="257">
        <v>1</v>
      </c>
      <c r="K895" s="292" t="s">
        <v>401</v>
      </c>
      <c r="L895" s="125" t="s">
        <v>743</v>
      </c>
      <c r="M895" s="148">
        <v>2</v>
      </c>
      <c r="N895" s="330">
        <f t="shared" si="122"/>
        <v>2</v>
      </c>
      <c r="O895" s="551" t="s">
        <v>6563</v>
      </c>
      <c r="P895" s="304" t="s">
        <v>6353</v>
      </c>
      <c r="Q895" s="338">
        <v>2</v>
      </c>
      <c r="R895" s="222">
        <f t="shared" si="123"/>
        <v>4</v>
      </c>
      <c r="S895" s="441"/>
      <c r="T895" s="497"/>
      <c r="U895" s="456"/>
      <c r="V895" s="456"/>
      <c r="W895" s="433"/>
      <c r="X895" s="433"/>
      <c r="Y895" s="151"/>
      <c r="Z895" s="433"/>
      <c r="AA895" s="433"/>
      <c r="AB895" s="152"/>
      <c r="AC895" s="155"/>
      <c r="AD895" s="119"/>
      <c r="AE895" s="78"/>
      <c r="AF895" s="123">
        <f t="shared" si="112"/>
        <v>12921</v>
      </c>
    </row>
    <row r="896" spans="1:33" ht="230.25" hidden="1" outlineLevel="3" thickBot="1" x14ac:dyDescent="0.25">
      <c r="A896" s="251" t="s">
        <v>4969</v>
      </c>
      <c r="B896" s="167" t="s">
        <v>4213</v>
      </c>
      <c r="C896" s="303" t="s">
        <v>4214</v>
      </c>
      <c r="D896" s="209" t="s">
        <v>4208</v>
      </c>
      <c r="E896" s="206" t="s">
        <v>3083</v>
      </c>
      <c r="F896" s="224" t="s">
        <v>5757</v>
      </c>
      <c r="G896" s="205" t="s">
        <v>729</v>
      </c>
      <c r="H896" s="526" t="s">
        <v>1227</v>
      </c>
      <c r="I896" s="145" t="s">
        <v>768</v>
      </c>
      <c r="J896" s="257">
        <v>1</v>
      </c>
      <c r="K896" s="203" t="s">
        <v>3179</v>
      </c>
      <c r="L896" s="145" t="s">
        <v>1559</v>
      </c>
      <c r="M896" s="131">
        <v>2</v>
      </c>
      <c r="N896" s="132">
        <f t="shared" si="122"/>
        <v>2</v>
      </c>
      <c r="O896" s="551" t="s">
        <v>6563</v>
      </c>
      <c r="P896" s="152" t="s">
        <v>103</v>
      </c>
      <c r="Q896" s="321">
        <v>5</v>
      </c>
      <c r="R896" s="222">
        <f t="shared" si="123"/>
        <v>10</v>
      </c>
      <c r="S896" s="441"/>
      <c r="T896" s="497"/>
      <c r="U896" s="456"/>
      <c r="V896" s="456"/>
      <c r="W896" s="433"/>
      <c r="X896" s="433"/>
      <c r="Y896" s="151"/>
      <c r="Z896" s="433"/>
      <c r="AA896" s="433"/>
      <c r="AB896" s="152"/>
      <c r="AC896" s="155"/>
      <c r="AD896" s="119"/>
      <c r="AE896" s="78"/>
      <c r="AF896" s="123">
        <f t="shared" si="112"/>
        <v>12922</v>
      </c>
      <c r="AG896" s="78">
        <f>VALUE(RIGHT((IF(A896="",0,A896)),5))</f>
        <v>12922</v>
      </c>
    </row>
    <row r="897" spans="1:32" ht="230.25" hidden="1" outlineLevel="3" thickBot="1" x14ac:dyDescent="0.25">
      <c r="A897" s="251" t="s">
        <v>4970</v>
      </c>
      <c r="B897" s="597" t="s">
        <v>3226</v>
      </c>
      <c r="C897" s="600" t="s">
        <v>3159</v>
      </c>
      <c r="D897" s="672" t="s">
        <v>5758</v>
      </c>
      <c r="E897" s="206" t="s">
        <v>194</v>
      </c>
      <c r="F897" s="224" t="s">
        <v>3353</v>
      </c>
      <c r="G897" s="124" t="s">
        <v>3056</v>
      </c>
      <c r="H897" s="525" t="s">
        <v>3375</v>
      </c>
      <c r="I897" s="145" t="s">
        <v>3174</v>
      </c>
      <c r="J897" s="146">
        <v>3</v>
      </c>
      <c r="K897" s="134" t="s">
        <v>448</v>
      </c>
      <c r="L897" s="125" t="s">
        <v>5788</v>
      </c>
      <c r="M897" s="148">
        <v>1</v>
      </c>
      <c r="N897" s="147">
        <f>M897*J897</f>
        <v>3</v>
      </c>
      <c r="O897" s="551" t="s">
        <v>6563</v>
      </c>
      <c r="P897" s="158" t="s">
        <v>103</v>
      </c>
      <c r="Q897" s="339">
        <v>5</v>
      </c>
      <c r="R897" s="149">
        <f>Q897*N897</f>
        <v>15</v>
      </c>
      <c r="S897" s="441"/>
      <c r="T897" s="497"/>
      <c r="U897" s="456"/>
      <c r="V897" s="456"/>
      <c r="W897" s="433"/>
      <c r="X897" s="433"/>
      <c r="Y897" s="151"/>
      <c r="Z897" s="433"/>
      <c r="AA897" s="433"/>
      <c r="AB897" s="152"/>
      <c r="AC897" s="155"/>
      <c r="AD897" s="119"/>
      <c r="AE897" s="78"/>
      <c r="AF897" s="123">
        <f t="shared" si="112"/>
        <v>12923</v>
      </c>
    </row>
    <row r="898" spans="1:32" ht="230.25" hidden="1" outlineLevel="3" thickBot="1" x14ac:dyDescent="0.25">
      <c r="A898" s="251" t="s">
        <v>4971</v>
      </c>
      <c r="B898" s="639"/>
      <c r="C898" s="602"/>
      <c r="D898" s="673"/>
      <c r="E898" s="206" t="s">
        <v>251</v>
      </c>
      <c r="F898" s="224" t="s">
        <v>1877</v>
      </c>
      <c r="G898" s="124" t="s">
        <v>3354</v>
      </c>
      <c r="H898" s="525" t="s">
        <v>1227</v>
      </c>
      <c r="I898" s="145" t="s">
        <v>2021</v>
      </c>
      <c r="J898" s="146">
        <v>1</v>
      </c>
      <c r="K898" s="134" t="s">
        <v>446</v>
      </c>
      <c r="L898" s="125" t="s">
        <v>5792</v>
      </c>
      <c r="M898" s="148">
        <v>1</v>
      </c>
      <c r="N898" s="147">
        <f>M898*J898</f>
        <v>1</v>
      </c>
      <c r="O898" s="551" t="s">
        <v>6563</v>
      </c>
      <c r="P898" s="70" t="s">
        <v>103</v>
      </c>
      <c r="Q898" s="339">
        <v>5</v>
      </c>
      <c r="R898" s="149">
        <f t="shared" ref="R898:R952" si="124">Q898*N898</f>
        <v>5</v>
      </c>
      <c r="S898" s="441"/>
      <c r="T898" s="497"/>
      <c r="U898" s="456"/>
      <c r="V898" s="456"/>
      <c r="W898" s="433"/>
      <c r="X898" s="433"/>
      <c r="Y898" s="151"/>
      <c r="Z898" s="433"/>
      <c r="AA898" s="433"/>
      <c r="AB898" s="152"/>
      <c r="AC898" s="155"/>
      <c r="AD898" s="119"/>
      <c r="AE898" s="78"/>
      <c r="AF898" s="123">
        <f t="shared" si="112"/>
        <v>12924</v>
      </c>
    </row>
    <row r="899" spans="1:32" ht="268.5" hidden="1" outlineLevel="3" thickBot="1" x14ac:dyDescent="0.25">
      <c r="A899" s="251" t="s">
        <v>4972</v>
      </c>
      <c r="B899" s="411" t="s">
        <v>3359</v>
      </c>
      <c r="C899" s="326" t="s">
        <v>3160</v>
      </c>
      <c r="D899" s="344" t="s">
        <v>3355</v>
      </c>
      <c r="E899" s="206" t="s">
        <v>2442</v>
      </c>
      <c r="F899" s="224" t="s">
        <v>4347</v>
      </c>
      <c r="G899" s="124" t="s">
        <v>3354</v>
      </c>
      <c r="H899" s="525" t="s">
        <v>1227</v>
      </c>
      <c r="I899" s="145" t="s">
        <v>2021</v>
      </c>
      <c r="J899" s="146">
        <v>2</v>
      </c>
      <c r="K899" s="134" t="s">
        <v>448</v>
      </c>
      <c r="L899" s="125" t="s">
        <v>5788</v>
      </c>
      <c r="M899" s="148">
        <v>1</v>
      </c>
      <c r="N899" s="147">
        <f>M899*J899</f>
        <v>2</v>
      </c>
      <c r="O899" s="551" t="s">
        <v>6563</v>
      </c>
      <c r="P899" s="158" t="s">
        <v>103</v>
      </c>
      <c r="Q899" s="339">
        <v>5</v>
      </c>
      <c r="R899" s="149">
        <f t="shared" si="124"/>
        <v>10</v>
      </c>
      <c r="S899" s="441"/>
      <c r="T899" s="497"/>
      <c r="U899" s="456"/>
      <c r="V899" s="456"/>
      <c r="W899" s="433"/>
      <c r="X899" s="433"/>
      <c r="Y899" s="151"/>
      <c r="Z899" s="433"/>
      <c r="AA899" s="433"/>
      <c r="AB899" s="152"/>
      <c r="AC899" s="155"/>
      <c r="AD899" s="119"/>
      <c r="AE899" s="78"/>
      <c r="AF899" s="123">
        <f t="shared" si="112"/>
        <v>12925</v>
      </c>
    </row>
    <row r="900" spans="1:32" ht="268.5" hidden="1" outlineLevel="3" thickBot="1" x14ac:dyDescent="0.25">
      <c r="A900" s="251" t="s">
        <v>4973</v>
      </c>
      <c r="B900" s="639" t="s">
        <v>3360</v>
      </c>
      <c r="C900" s="600" t="s">
        <v>3161</v>
      </c>
      <c r="D900" s="672" t="s">
        <v>3356</v>
      </c>
      <c r="E900" s="206" t="s">
        <v>194</v>
      </c>
      <c r="F900" s="224" t="s">
        <v>4347</v>
      </c>
      <c r="G900" s="124" t="s">
        <v>3354</v>
      </c>
      <c r="H900" s="525" t="s">
        <v>1227</v>
      </c>
      <c r="I900" s="145" t="s">
        <v>2021</v>
      </c>
      <c r="J900" s="146">
        <v>2</v>
      </c>
      <c r="K900" s="134" t="s">
        <v>448</v>
      </c>
      <c r="L900" s="125" t="s">
        <v>5788</v>
      </c>
      <c r="M900" s="148">
        <v>1</v>
      </c>
      <c r="N900" s="147">
        <f>M900*J900</f>
        <v>2</v>
      </c>
      <c r="O900" s="551" t="s">
        <v>6563</v>
      </c>
      <c r="P900" s="158" t="s">
        <v>103</v>
      </c>
      <c r="Q900" s="339">
        <v>5</v>
      </c>
      <c r="R900" s="149">
        <f t="shared" si="124"/>
        <v>10</v>
      </c>
      <c r="S900" s="441"/>
      <c r="T900" s="497"/>
      <c r="U900" s="456"/>
      <c r="V900" s="456"/>
      <c r="W900" s="433"/>
      <c r="X900" s="433"/>
      <c r="Y900" s="151"/>
      <c r="Z900" s="433"/>
      <c r="AA900" s="433"/>
      <c r="AB900" s="152"/>
      <c r="AC900" s="155"/>
      <c r="AD900" s="119"/>
      <c r="AE900" s="78"/>
      <c r="AF900" s="123">
        <f t="shared" si="112"/>
        <v>12926</v>
      </c>
    </row>
    <row r="901" spans="1:32" ht="230.25" hidden="1" outlineLevel="3" thickBot="1" x14ac:dyDescent="0.25">
      <c r="A901" s="251" t="s">
        <v>4974</v>
      </c>
      <c r="B901" s="639"/>
      <c r="C901" s="601"/>
      <c r="D901" s="673"/>
      <c r="E901" s="206" t="s">
        <v>251</v>
      </c>
      <c r="F901" s="224" t="s">
        <v>1877</v>
      </c>
      <c r="G901" s="124" t="s">
        <v>3354</v>
      </c>
      <c r="H901" s="525" t="s">
        <v>1227</v>
      </c>
      <c r="I901" s="145" t="s">
        <v>2021</v>
      </c>
      <c r="J901" s="146">
        <v>1</v>
      </c>
      <c r="K901" s="134" t="s">
        <v>446</v>
      </c>
      <c r="L901" s="125" t="s">
        <v>5792</v>
      </c>
      <c r="M901" s="148">
        <v>1</v>
      </c>
      <c r="N901" s="147">
        <f>M901*J901</f>
        <v>1</v>
      </c>
      <c r="O901" s="551" t="s">
        <v>6563</v>
      </c>
      <c r="P901" s="70" t="s">
        <v>103</v>
      </c>
      <c r="Q901" s="339">
        <v>5</v>
      </c>
      <c r="R901" s="149">
        <f t="shared" si="124"/>
        <v>5</v>
      </c>
      <c r="S901" s="441"/>
      <c r="T901" s="497"/>
      <c r="U901" s="456"/>
      <c r="V901" s="456"/>
      <c r="W901" s="433"/>
      <c r="X901" s="433"/>
      <c r="Y901" s="151"/>
      <c r="Z901" s="433"/>
      <c r="AA901" s="433"/>
      <c r="AB901" s="152"/>
      <c r="AC901" s="155"/>
      <c r="AD901" s="119"/>
      <c r="AE901" s="78"/>
      <c r="AF901" s="123">
        <f t="shared" si="112"/>
        <v>12927</v>
      </c>
    </row>
    <row r="902" spans="1:32" ht="281.25" hidden="1" outlineLevel="3" thickBot="1" x14ac:dyDescent="0.25">
      <c r="A902" s="251" t="s">
        <v>4975</v>
      </c>
      <c r="B902" s="639" t="s">
        <v>3363</v>
      </c>
      <c r="C902" s="635" t="s">
        <v>3357</v>
      </c>
      <c r="D902" s="674" t="s">
        <v>3362</v>
      </c>
      <c r="E902" s="206" t="s">
        <v>194</v>
      </c>
      <c r="F902" s="224" t="s">
        <v>4348</v>
      </c>
      <c r="G902" s="124" t="s">
        <v>3354</v>
      </c>
      <c r="H902" s="525" t="s">
        <v>1227</v>
      </c>
      <c r="I902" s="145" t="s">
        <v>2021</v>
      </c>
      <c r="J902" s="146">
        <v>2</v>
      </c>
      <c r="K902" s="134" t="s">
        <v>448</v>
      </c>
      <c r="L902" s="125" t="s">
        <v>5788</v>
      </c>
      <c r="M902" s="174">
        <v>1</v>
      </c>
      <c r="N902" s="147">
        <f t="shared" ref="N902:N909" si="125">M902*J902</f>
        <v>2</v>
      </c>
      <c r="O902" s="551" t="s">
        <v>6563</v>
      </c>
      <c r="P902" s="158" t="s">
        <v>103</v>
      </c>
      <c r="Q902" s="338">
        <v>5</v>
      </c>
      <c r="R902" s="149">
        <f t="shared" si="124"/>
        <v>10</v>
      </c>
      <c r="S902" s="441"/>
      <c r="T902" s="497"/>
      <c r="U902" s="456"/>
      <c r="V902" s="456"/>
      <c r="W902" s="433"/>
      <c r="X902" s="433"/>
      <c r="Y902" s="151"/>
      <c r="Z902" s="433"/>
      <c r="AA902" s="433"/>
      <c r="AB902" s="152"/>
      <c r="AC902" s="155"/>
      <c r="AD902" s="119"/>
      <c r="AE902" s="78"/>
      <c r="AF902" s="123">
        <f t="shared" si="112"/>
        <v>12928</v>
      </c>
    </row>
    <row r="903" spans="1:32" ht="268.5" hidden="1" outlineLevel="3" thickBot="1" x14ac:dyDescent="0.25">
      <c r="A903" s="251" t="s">
        <v>4976</v>
      </c>
      <c r="B903" s="639"/>
      <c r="C903" s="635"/>
      <c r="D903" s="674"/>
      <c r="E903" s="206" t="s">
        <v>251</v>
      </c>
      <c r="F903" s="224" t="s">
        <v>4349</v>
      </c>
      <c r="G903" s="124" t="s">
        <v>3354</v>
      </c>
      <c r="H903" s="525" t="s">
        <v>1227</v>
      </c>
      <c r="I903" s="145" t="s">
        <v>2021</v>
      </c>
      <c r="J903" s="146">
        <v>2</v>
      </c>
      <c r="K903" s="134" t="s">
        <v>446</v>
      </c>
      <c r="L903" s="125" t="s">
        <v>5792</v>
      </c>
      <c r="M903" s="174">
        <v>1</v>
      </c>
      <c r="N903" s="147">
        <f t="shared" si="125"/>
        <v>2</v>
      </c>
      <c r="O903" s="551" t="s">
        <v>6563</v>
      </c>
      <c r="P903" s="70" t="s">
        <v>103</v>
      </c>
      <c r="Q903" s="338">
        <v>5</v>
      </c>
      <c r="R903" s="149">
        <f t="shared" si="124"/>
        <v>10</v>
      </c>
      <c r="S903" s="441"/>
      <c r="T903" s="497"/>
      <c r="U903" s="456"/>
      <c r="V903" s="456"/>
      <c r="W903" s="433"/>
      <c r="X903" s="433"/>
      <c r="Y903" s="151"/>
      <c r="Z903" s="433"/>
      <c r="AA903" s="433"/>
      <c r="AB903" s="152"/>
      <c r="AC903" s="155"/>
      <c r="AD903" s="119"/>
      <c r="AE903" s="78"/>
      <c r="AF903" s="123">
        <f t="shared" si="112"/>
        <v>12929</v>
      </c>
    </row>
    <row r="904" spans="1:32" ht="306.75" hidden="1" outlineLevel="3" thickBot="1" x14ac:dyDescent="0.25">
      <c r="A904" s="251" t="s">
        <v>4977</v>
      </c>
      <c r="B904" s="639" t="s">
        <v>3364</v>
      </c>
      <c r="C904" s="635" t="s">
        <v>3358</v>
      </c>
      <c r="D904" s="674" t="s">
        <v>3361</v>
      </c>
      <c r="E904" s="206" t="s">
        <v>194</v>
      </c>
      <c r="F904" s="224" t="s">
        <v>4350</v>
      </c>
      <c r="G904" s="124" t="s">
        <v>3354</v>
      </c>
      <c r="H904" s="525" t="s">
        <v>1227</v>
      </c>
      <c r="I904" s="145" t="s">
        <v>2021</v>
      </c>
      <c r="J904" s="146">
        <v>2</v>
      </c>
      <c r="K904" s="134" t="s">
        <v>448</v>
      </c>
      <c r="L904" s="125" t="s">
        <v>5788</v>
      </c>
      <c r="M904" s="174">
        <v>1</v>
      </c>
      <c r="N904" s="147">
        <f>M904*J904</f>
        <v>2</v>
      </c>
      <c r="O904" s="551" t="s">
        <v>6563</v>
      </c>
      <c r="P904" s="158" t="s">
        <v>103</v>
      </c>
      <c r="Q904" s="338">
        <v>5</v>
      </c>
      <c r="R904" s="149">
        <f>Q904*N904</f>
        <v>10</v>
      </c>
      <c r="S904" s="441"/>
      <c r="T904" s="497"/>
      <c r="U904" s="456"/>
      <c r="V904" s="456"/>
      <c r="W904" s="433"/>
      <c r="X904" s="433"/>
      <c r="Y904" s="151"/>
      <c r="Z904" s="433"/>
      <c r="AA904" s="433"/>
      <c r="AB904" s="152"/>
      <c r="AC904" s="155"/>
      <c r="AD904" s="119"/>
      <c r="AE904" s="78"/>
      <c r="AF904" s="123">
        <f t="shared" si="112"/>
        <v>12930</v>
      </c>
    </row>
    <row r="905" spans="1:32" ht="306.75" hidden="1" outlineLevel="3" thickBot="1" x14ac:dyDescent="0.25">
      <c r="A905" s="251" t="s">
        <v>4978</v>
      </c>
      <c r="B905" s="639"/>
      <c r="C905" s="635"/>
      <c r="D905" s="674"/>
      <c r="E905" s="206" t="s">
        <v>251</v>
      </c>
      <c r="F905" s="224" t="s">
        <v>4350</v>
      </c>
      <c r="G905" s="124" t="s">
        <v>3354</v>
      </c>
      <c r="H905" s="525" t="s">
        <v>1227</v>
      </c>
      <c r="I905" s="145" t="s">
        <v>2021</v>
      </c>
      <c r="J905" s="146">
        <v>2</v>
      </c>
      <c r="K905" s="134" t="s">
        <v>446</v>
      </c>
      <c r="L905" s="125" t="s">
        <v>5792</v>
      </c>
      <c r="M905" s="174">
        <v>1</v>
      </c>
      <c r="N905" s="147">
        <f>M905*J905</f>
        <v>2</v>
      </c>
      <c r="O905" s="551" t="s">
        <v>6563</v>
      </c>
      <c r="P905" s="70" t="s">
        <v>103</v>
      </c>
      <c r="Q905" s="338">
        <v>5</v>
      </c>
      <c r="R905" s="149">
        <f>Q905*N905</f>
        <v>10</v>
      </c>
      <c r="S905" s="441"/>
      <c r="T905" s="497"/>
      <c r="U905" s="456"/>
      <c r="V905" s="456"/>
      <c r="W905" s="433"/>
      <c r="X905" s="433"/>
      <c r="Y905" s="151"/>
      <c r="Z905" s="433"/>
      <c r="AA905" s="433"/>
      <c r="AB905" s="152"/>
      <c r="AC905" s="155"/>
      <c r="AD905" s="119"/>
      <c r="AE905" s="78"/>
      <c r="AF905" s="123">
        <f t="shared" si="112"/>
        <v>12931</v>
      </c>
    </row>
    <row r="906" spans="1:32" ht="268.5" hidden="1" outlineLevel="3" thickBot="1" x14ac:dyDescent="0.25">
      <c r="A906" s="251" t="s">
        <v>4979</v>
      </c>
      <c r="B906" s="167" t="s">
        <v>3365</v>
      </c>
      <c r="C906" s="254" t="s">
        <v>3232</v>
      </c>
      <c r="D906" s="133" t="s">
        <v>3069</v>
      </c>
      <c r="E906" s="206" t="s">
        <v>194</v>
      </c>
      <c r="F906" s="224" t="s">
        <v>4347</v>
      </c>
      <c r="G906" s="124" t="s">
        <v>3354</v>
      </c>
      <c r="H906" s="525" t="s">
        <v>1227</v>
      </c>
      <c r="I906" s="145" t="s">
        <v>2021</v>
      </c>
      <c r="J906" s="146">
        <v>2</v>
      </c>
      <c r="K906" s="134" t="s">
        <v>448</v>
      </c>
      <c r="L906" s="125" t="s">
        <v>5788</v>
      </c>
      <c r="M906" s="174">
        <v>1</v>
      </c>
      <c r="N906" s="147">
        <f>M906*J906</f>
        <v>2</v>
      </c>
      <c r="O906" s="551" t="s">
        <v>6563</v>
      </c>
      <c r="P906" s="158" t="s">
        <v>103</v>
      </c>
      <c r="Q906" s="338">
        <v>5</v>
      </c>
      <c r="R906" s="149">
        <f t="shared" si="124"/>
        <v>10</v>
      </c>
      <c r="S906" s="441"/>
      <c r="T906" s="497"/>
      <c r="U906" s="456"/>
      <c r="V906" s="456"/>
      <c r="W906" s="433"/>
      <c r="X906" s="433"/>
      <c r="Y906" s="151"/>
      <c r="Z906" s="433"/>
      <c r="AA906" s="433"/>
      <c r="AB906" s="152"/>
      <c r="AC906" s="155"/>
      <c r="AD906" s="119"/>
      <c r="AE906" s="78"/>
      <c r="AF906" s="123">
        <f t="shared" si="112"/>
        <v>12932</v>
      </c>
    </row>
    <row r="907" spans="1:32" ht="230.25" hidden="1" outlineLevel="3" thickBot="1" x14ac:dyDescent="0.25">
      <c r="A907" s="251" t="s">
        <v>4980</v>
      </c>
      <c r="B907" s="167" t="s">
        <v>3366</v>
      </c>
      <c r="C907" s="305" t="s">
        <v>3228</v>
      </c>
      <c r="D907" s="124" t="s">
        <v>3367</v>
      </c>
      <c r="E907" s="206" t="s">
        <v>3368</v>
      </c>
      <c r="F907" s="224" t="s">
        <v>4351</v>
      </c>
      <c r="G907" s="124" t="s">
        <v>3354</v>
      </c>
      <c r="H907" s="525" t="s">
        <v>1227</v>
      </c>
      <c r="I907" s="145" t="s">
        <v>2021</v>
      </c>
      <c r="J907" s="146">
        <v>2</v>
      </c>
      <c r="K907" s="203" t="s">
        <v>125</v>
      </c>
      <c r="L907" s="125" t="s">
        <v>5788</v>
      </c>
      <c r="M907" s="131">
        <v>1</v>
      </c>
      <c r="N907" s="132">
        <f t="shared" ref="N907" si="126">J907*M907</f>
        <v>2</v>
      </c>
      <c r="O907" s="551" t="s">
        <v>6563</v>
      </c>
      <c r="P907" s="158" t="s">
        <v>675</v>
      </c>
      <c r="Q907" s="338">
        <v>5</v>
      </c>
      <c r="R907" s="149">
        <f t="shared" si="124"/>
        <v>10</v>
      </c>
      <c r="S907" s="441"/>
      <c r="T907" s="497"/>
      <c r="U907" s="456"/>
      <c r="V907" s="456"/>
      <c r="W907" s="433"/>
      <c r="X907" s="433"/>
      <c r="Y907" s="151"/>
      <c r="Z907" s="433"/>
      <c r="AA907" s="433"/>
      <c r="AB907" s="152"/>
      <c r="AC907" s="155"/>
      <c r="AD907" s="119"/>
      <c r="AE907" s="78"/>
      <c r="AF907" s="123">
        <f t="shared" ref="AF907:AF970" si="127">VALUE(RIGHT((IF(A907="",0,A907)),5))</f>
        <v>12933</v>
      </c>
    </row>
    <row r="908" spans="1:32" ht="230.25" hidden="1" outlineLevel="3" thickBot="1" x14ac:dyDescent="0.25">
      <c r="A908" s="251" t="s">
        <v>4981</v>
      </c>
      <c r="B908" s="639" t="s">
        <v>3229</v>
      </c>
      <c r="C908" s="635" t="s">
        <v>3230</v>
      </c>
      <c r="D908" s="674" t="s">
        <v>3369</v>
      </c>
      <c r="E908" s="209" t="s">
        <v>208</v>
      </c>
      <c r="F908" s="139" t="s">
        <v>3370</v>
      </c>
      <c r="G908" s="133" t="s">
        <v>3354</v>
      </c>
      <c r="H908" s="526" t="s">
        <v>1227</v>
      </c>
      <c r="I908" s="215" t="s">
        <v>2021</v>
      </c>
      <c r="J908" s="257">
        <v>1</v>
      </c>
      <c r="K908" s="259" t="s">
        <v>192</v>
      </c>
      <c r="L908" s="215" t="s">
        <v>203</v>
      </c>
      <c r="M908" s="223">
        <v>1</v>
      </c>
      <c r="N908" s="147">
        <f t="shared" si="125"/>
        <v>1</v>
      </c>
      <c r="O908" s="551" t="s">
        <v>6563</v>
      </c>
      <c r="P908" s="70" t="s">
        <v>103</v>
      </c>
      <c r="Q908" s="338">
        <v>5</v>
      </c>
      <c r="R908" s="149">
        <f t="shared" si="124"/>
        <v>5</v>
      </c>
      <c r="S908" s="441"/>
      <c r="T908" s="497"/>
      <c r="U908" s="456"/>
      <c r="V908" s="456"/>
      <c r="W908" s="433"/>
      <c r="X908" s="433"/>
      <c r="Y908" s="151"/>
      <c r="Z908" s="433"/>
      <c r="AA908" s="433"/>
      <c r="AB908" s="152"/>
      <c r="AC908" s="155"/>
      <c r="AD908" s="119"/>
      <c r="AE908" s="78"/>
      <c r="AF908" s="123">
        <f t="shared" si="127"/>
        <v>12934</v>
      </c>
    </row>
    <row r="909" spans="1:32" ht="243" hidden="1" outlineLevel="3" thickBot="1" x14ac:dyDescent="0.25">
      <c r="A909" s="251" t="s">
        <v>4982</v>
      </c>
      <c r="B909" s="639"/>
      <c r="C909" s="635"/>
      <c r="D909" s="674"/>
      <c r="E909" s="209" t="s">
        <v>255</v>
      </c>
      <c r="F909" s="209" t="s">
        <v>4352</v>
      </c>
      <c r="G909" s="133" t="s">
        <v>3354</v>
      </c>
      <c r="H909" s="526" t="s">
        <v>1227</v>
      </c>
      <c r="I909" s="215" t="s">
        <v>2021</v>
      </c>
      <c r="J909" s="257">
        <v>2</v>
      </c>
      <c r="K909" s="178" t="s">
        <v>453</v>
      </c>
      <c r="L909" s="256" t="s">
        <v>449</v>
      </c>
      <c r="M909" s="350">
        <v>1</v>
      </c>
      <c r="N909" s="147">
        <f t="shared" si="125"/>
        <v>2</v>
      </c>
      <c r="O909" s="551" t="s">
        <v>6563</v>
      </c>
      <c r="P909" s="152" t="s">
        <v>675</v>
      </c>
      <c r="Q909" s="338">
        <v>5</v>
      </c>
      <c r="R909" s="149">
        <f t="shared" si="124"/>
        <v>10</v>
      </c>
      <c r="S909" s="441"/>
      <c r="T909" s="497"/>
      <c r="U909" s="456"/>
      <c r="V909" s="456"/>
      <c r="W909" s="433"/>
      <c r="X909" s="433"/>
      <c r="Y909" s="151"/>
      <c r="Z909" s="433"/>
      <c r="AA909" s="433"/>
      <c r="AB909" s="152"/>
      <c r="AC909" s="155"/>
      <c r="AD909" s="119"/>
      <c r="AE909" s="78"/>
      <c r="AF909" s="123">
        <f t="shared" si="127"/>
        <v>12935</v>
      </c>
    </row>
    <row r="910" spans="1:32" ht="281.25" hidden="1" outlineLevel="3" thickBot="1" x14ac:dyDescent="0.25">
      <c r="A910" s="251" t="s">
        <v>4983</v>
      </c>
      <c r="B910" s="639" t="s">
        <v>3363</v>
      </c>
      <c r="C910" s="635" t="s">
        <v>3371</v>
      </c>
      <c r="D910" s="674" t="s">
        <v>3362</v>
      </c>
      <c r="E910" s="209" t="s">
        <v>194</v>
      </c>
      <c r="F910" s="139" t="s">
        <v>4348</v>
      </c>
      <c r="G910" s="133" t="s">
        <v>3354</v>
      </c>
      <c r="H910" s="526" t="s">
        <v>1227</v>
      </c>
      <c r="I910" s="215" t="s">
        <v>2021</v>
      </c>
      <c r="J910" s="257">
        <v>2</v>
      </c>
      <c r="K910" s="178" t="s">
        <v>448</v>
      </c>
      <c r="L910" s="256" t="s">
        <v>5788</v>
      </c>
      <c r="M910" s="174">
        <v>1</v>
      </c>
      <c r="N910" s="147">
        <f t="shared" ref="N910:N914" si="128">M910*J910</f>
        <v>2</v>
      </c>
      <c r="O910" s="551" t="s">
        <v>6563</v>
      </c>
      <c r="P910" s="158" t="s">
        <v>103</v>
      </c>
      <c r="Q910" s="338">
        <v>5</v>
      </c>
      <c r="R910" s="149">
        <f t="shared" si="124"/>
        <v>10</v>
      </c>
      <c r="S910" s="441"/>
      <c r="T910" s="497"/>
      <c r="U910" s="456"/>
      <c r="V910" s="456"/>
      <c r="W910" s="433"/>
      <c r="X910" s="433"/>
      <c r="Y910" s="151"/>
      <c r="Z910" s="433"/>
      <c r="AA910" s="433"/>
      <c r="AB910" s="152"/>
      <c r="AC910" s="155"/>
      <c r="AD910" s="119"/>
      <c r="AE910" s="78"/>
      <c r="AF910" s="123">
        <f t="shared" si="127"/>
        <v>12936</v>
      </c>
    </row>
    <row r="911" spans="1:32" ht="268.5" hidden="1" outlineLevel="3" thickBot="1" x14ac:dyDescent="0.25">
      <c r="A911" s="251" t="s">
        <v>4984</v>
      </c>
      <c r="B911" s="639"/>
      <c r="C911" s="635"/>
      <c r="D911" s="674"/>
      <c r="E911" s="209" t="s">
        <v>251</v>
      </c>
      <c r="F911" s="139" t="s">
        <v>4349</v>
      </c>
      <c r="G911" s="133" t="s">
        <v>3354</v>
      </c>
      <c r="H911" s="526" t="s">
        <v>1227</v>
      </c>
      <c r="I911" s="215" t="s">
        <v>2021</v>
      </c>
      <c r="J911" s="257">
        <v>2</v>
      </c>
      <c r="K911" s="178" t="s">
        <v>446</v>
      </c>
      <c r="L911" s="256" t="s">
        <v>5792</v>
      </c>
      <c r="M911" s="174">
        <v>1</v>
      </c>
      <c r="N911" s="147">
        <f t="shared" si="128"/>
        <v>2</v>
      </c>
      <c r="O911" s="551" t="s">
        <v>6563</v>
      </c>
      <c r="P911" s="70" t="s">
        <v>103</v>
      </c>
      <c r="Q911" s="338">
        <v>5</v>
      </c>
      <c r="R911" s="149">
        <f t="shared" si="124"/>
        <v>10</v>
      </c>
      <c r="S911" s="441"/>
      <c r="T911" s="497"/>
      <c r="U911" s="456"/>
      <c r="V911" s="456"/>
      <c r="W911" s="433"/>
      <c r="X911" s="433"/>
      <c r="Y911" s="151"/>
      <c r="Z911" s="433"/>
      <c r="AA911" s="433"/>
      <c r="AB911" s="152"/>
      <c r="AC911" s="155"/>
      <c r="AD911" s="119"/>
      <c r="AE911" s="78"/>
      <c r="AF911" s="123">
        <f t="shared" si="127"/>
        <v>12937</v>
      </c>
    </row>
    <row r="912" spans="1:32" ht="306.75" hidden="1" outlineLevel="3" thickBot="1" x14ac:dyDescent="0.25">
      <c r="A912" s="251" t="s">
        <v>4985</v>
      </c>
      <c r="B912" s="639" t="s">
        <v>3373</v>
      </c>
      <c r="C912" s="635" t="s">
        <v>3372</v>
      </c>
      <c r="D912" s="674" t="s">
        <v>3361</v>
      </c>
      <c r="E912" s="209" t="s">
        <v>194</v>
      </c>
      <c r="F912" s="139" t="s">
        <v>4350</v>
      </c>
      <c r="G912" s="133" t="s">
        <v>3354</v>
      </c>
      <c r="H912" s="526" t="s">
        <v>1227</v>
      </c>
      <c r="I912" s="215" t="s">
        <v>2021</v>
      </c>
      <c r="J912" s="257">
        <v>2</v>
      </c>
      <c r="K912" s="178" t="s">
        <v>448</v>
      </c>
      <c r="L912" s="256" t="s">
        <v>5788</v>
      </c>
      <c r="M912" s="174">
        <v>1</v>
      </c>
      <c r="N912" s="147">
        <f>M912*J912</f>
        <v>2</v>
      </c>
      <c r="O912" s="551" t="s">
        <v>6563</v>
      </c>
      <c r="P912" s="158" t="s">
        <v>103</v>
      </c>
      <c r="Q912" s="338">
        <v>5</v>
      </c>
      <c r="R912" s="149">
        <f>Q912*N912</f>
        <v>10</v>
      </c>
      <c r="S912" s="441"/>
      <c r="T912" s="497"/>
      <c r="U912" s="456"/>
      <c r="V912" s="456"/>
      <c r="W912" s="433"/>
      <c r="X912" s="433"/>
      <c r="Y912" s="151"/>
      <c r="Z912" s="433"/>
      <c r="AA912" s="433"/>
      <c r="AB912" s="152"/>
      <c r="AC912" s="155"/>
      <c r="AD912" s="119"/>
      <c r="AE912" s="78"/>
      <c r="AF912" s="123">
        <f t="shared" si="127"/>
        <v>12938</v>
      </c>
    </row>
    <row r="913" spans="1:33" ht="230.25" hidden="1" outlineLevel="3" thickBot="1" x14ac:dyDescent="0.25">
      <c r="A913" s="251" t="s">
        <v>4986</v>
      </c>
      <c r="B913" s="639"/>
      <c r="C913" s="635"/>
      <c r="D913" s="674"/>
      <c r="E913" s="209" t="s">
        <v>251</v>
      </c>
      <c r="F913" s="139" t="s">
        <v>4353</v>
      </c>
      <c r="G913" s="133" t="s">
        <v>3354</v>
      </c>
      <c r="H913" s="526" t="s">
        <v>1227</v>
      </c>
      <c r="I913" s="215" t="s">
        <v>2021</v>
      </c>
      <c r="J913" s="257">
        <v>2</v>
      </c>
      <c r="K913" s="178" t="s">
        <v>446</v>
      </c>
      <c r="L913" s="256" t="s">
        <v>5792</v>
      </c>
      <c r="M913" s="174">
        <v>1</v>
      </c>
      <c r="N913" s="147">
        <f>M913*J913</f>
        <v>2</v>
      </c>
      <c r="O913" s="551" t="s">
        <v>6563</v>
      </c>
      <c r="P913" s="70" t="s">
        <v>103</v>
      </c>
      <c r="Q913" s="338">
        <v>5</v>
      </c>
      <c r="R913" s="149">
        <f>Q913*N913</f>
        <v>10</v>
      </c>
      <c r="S913" s="441"/>
      <c r="T913" s="497"/>
      <c r="U913" s="456"/>
      <c r="V913" s="456"/>
      <c r="W913" s="433"/>
      <c r="X913" s="433"/>
      <c r="Y913" s="151"/>
      <c r="Z913" s="433"/>
      <c r="AA913" s="433"/>
      <c r="AB913" s="152"/>
      <c r="AC913" s="155"/>
      <c r="AD913" s="119"/>
      <c r="AE913" s="78"/>
      <c r="AF913" s="123">
        <f t="shared" si="127"/>
        <v>12939</v>
      </c>
    </row>
    <row r="914" spans="1:33" ht="268.5" hidden="1" outlineLevel="3" thickBot="1" x14ac:dyDescent="0.25">
      <c r="A914" s="251" t="s">
        <v>4987</v>
      </c>
      <c r="B914" s="167" t="s">
        <v>3374</v>
      </c>
      <c r="C914" s="254" t="s">
        <v>3233</v>
      </c>
      <c r="D914" s="133" t="s">
        <v>3069</v>
      </c>
      <c r="E914" s="209" t="s">
        <v>194</v>
      </c>
      <c r="F914" s="139" t="s">
        <v>4354</v>
      </c>
      <c r="G914" s="133" t="s">
        <v>3354</v>
      </c>
      <c r="H914" s="526" t="s">
        <v>1227</v>
      </c>
      <c r="I914" s="215" t="s">
        <v>2021</v>
      </c>
      <c r="J914" s="257">
        <v>2</v>
      </c>
      <c r="K914" s="178" t="s">
        <v>448</v>
      </c>
      <c r="L914" s="256" t="s">
        <v>5788</v>
      </c>
      <c r="M914" s="174">
        <v>1</v>
      </c>
      <c r="N914" s="147">
        <f t="shared" si="128"/>
        <v>2</v>
      </c>
      <c r="O914" s="551" t="s">
        <v>6563</v>
      </c>
      <c r="P914" s="158" t="s">
        <v>103</v>
      </c>
      <c r="Q914" s="338">
        <v>5</v>
      </c>
      <c r="R914" s="149">
        <f t="shared" si="124"/>
        <v>10</v>
      </c>
      <c r="S914" s="441"/>
      <c r="T914" s="497"/>
      <c r="U914" s="456"/>
      <c r="V914" s="456"/>
      <c r="W914" s="433"/>
      <c r="X914" s="433"/>
      <c r="Y914" s="151"/>
      <c r="Z914" s="433"/>
      <c r="AA914" s="433"/>
      <c r="AB914" s="152"/>
      <c r="AC914" s="155"/>
      <c r="AD914" s="119"/>
      <c r="AE914" s="78"/>
      <c r="AF914" s="123">
        <f t="shared" si="127"/>
        <v>12940</v>
      </c>
    </row>
    <row r="915" spans="1:33" ht="230.25" hidden="1" outlineLevel="3" thickBot="1" x14ac:dyDescent="0.25">
      <c r="A915" s="251" t="s">
        <v>4988</v>
      </c>
      <c r="B915" s="167" t="s">
        <v>3366</v>
      </c>
      <c r="C915" s="305" t="s">
        <v>3231</v>
      </c>
      <c r="D915" s="133" t="s">
        <v>3367</v>
      </c>
      <c r="E915" s="209" t="s">
        <v>3368</v>
      </c>
      <c r="F915" s="139" t="s">
        <v>4351</v>
      </c>
      <c r="G915" s="133" t="s">
        <v>3354</v>
      </c>
      <c r="H915" s="526" t="s">
        <v>1227</v>
      </c>
      <c r="I915" s="215" t="s">
        <v>2021</v>
      </c>
      <c r="J915" s="257">
        <v>2</v>
      </c>
      <c r="K915" s="178" t="s">
        <v>448</v>
      </c>
      <c r="L915" s="256" t="s">
        <v>5788</v>
      </c>
      <c r="M915" s="148">
        <v>1</v>
      </c>
      <c r="N915" s="147">
        <f>M915*J915</f>
        <v>2</v>
      </c>
      <c r="O915" s="551" t="s">
        <v>6563</v>
      </c>
      <c r="P915" s="158" t="s">
        <v>103</v>
      </c>
      <c r="Q915" s="338">
        <v>5</v>
      </c>
      <c r="R915" s="149">
        <f t="shared" si="124"/>
        <v>10</v>
      </c>
      <c r="S915" s="441"/>
      <c r="T915" s="497"/>
      <c r="U915" s="456"/>
      <c r="V915" s="456"/>
      <c r="W915" s="433"/>
      <c r="X915" s="433"/>
      <c r="Y915" s="151"/>
      <c r="Z915" s="433"/>
      <c r="AA915" s="433"/>
      <c r="AB915" s="152"/>
      <c r="AC915" s="155"/>
      <c r="AD915" s="119"/>
      <c r="AE915" s="78"/>
      <c r="AF915" s="123">
        <f t="shared" si="127"/>
        <v>12941</v>
      </c>
    </row>
    <row r="916" spans="1:33" ht="230.25" hidden="1" outlineLevel="3" thickBot="1" x14ac:dyDescent="0.25">
      <c r="A916" s="251" t="s">
        <v>4989</v>
      </c>
      <c r="B916" s="639" t="s">
        <v>3366</v>
      </c>
      <c r="C916" s="600" t="s">
        <v>3227</v>
      </c>
      <c r="D916" s="672" t="s">
        <v>3177</v>
      </c>
      <c r="E916" s="209" t="s">
        <v>3178</v>
      </c>
      <c r="F916" s="209" t="s">
        <v>3235</v>
      </c>
      <c r="G916" s="133" t="s">
        <v>3056</v>
      </c>
      <c r="H916" s="526" t="s">
        <v>3375</v>
      </c>
      <c r="I916" s="215" t="s">
        <v>3174</v>
      </c>
      <c r="J916" s="257">
        <v>3</v>
      </c>
      <c r="K916" s="259" t="s">
        <v>3179</v>
      </c>
      <c r="L916" s="215" t="s">
        <v>1559</v>
      </c>
      <c r="M916" s="131">
        <v>2</v>
      </c>
      <c r="N916" s="132">
        <f t="shared" ref="N916:N921" si="129">J916*M916</f>
        <v>6</v>
      </c>
      <c r="O916" s="551" t="s">
        <v>6563</v>
      </c>
      <c r="P916" s="152" t="s">
        <v>103</v>
      </c>
      <c r="Q916" s="321">
        <v>5</v>
      </c>
      <c r="R916" s="149">
        <f t="shared" si="124"/>
        <v>30</v>
      </c>
      <c r="S916" s="441"/>
      <c r="T916" s="497"/>
      <c r="U916" s="456"/>
      <c r="V916" s="456"/>
      <c r="W916" s="433"/>
      <c r="X916" s="433"/>
      <c r="Y916" s="151"/>
      <c r="Z916" s="433"/>
      <c r="AA916" s="433"/>
      <c r="AB916" s="152"/>
      <c r="AC916" s="155"/>
      <c r="AD916" s="119"/>
      <c r="AE916" s="78"/>
      <c r="AF916" s="123">
        <f t="shared" si="127"/>
        <v>12942</v>
      </c>
      <c r="AG916" s="78">
        <f>VALUE(RIGHT((IF(A916="",0,A916)),5))</f>
        <v>12942</v>
      </c>
    </row>
    <row r="917" spans="1:33" ht="230.25" hidden="1" outlineLevel="3" thickBot="1" x14ac:dyDescent="0.25">
      <c r="A917" s="251" t="s">
        <v>4990</v>
      </c>
      <c r="B917" s="639"/>
      <c r="C917" s="602"/>
      <c r="D917" s="673"/>
      <c r="E917" s="209" t="s">
        <v>3180</v>
      </c>
      <c r="F917" s="209" t="s">
        <v>3235</v>
      </c>
      <c r="G917" s="133" t="s">
        <v>3056</v>
      </c>
      <c r="H917" s="526" t="s">
        <v>3375</v>
      </c>
      <c r="I917" s="215" t="s">
        <v>3174</v>
      </c>
      <c r="J917" s="257">
        <v>3</v>
      </c>
      <c r="K917" s="259" t="s">
        <v>3179</v>
      </c>
      <c r="L917" s="215" t="s">
        <v>1559</v>
      </c>
      <c r="M917" s="194">
        <v>2</v>
      </c>
      <c r="N917" s="132">
        <f t="shared" si="129"/>
        <v>6</v>
      </c>
      <c r="O917" s="551" t="s">
        <v>6563</v>
      </c>
      <c r="P917" s="152" t="s">
        <v>103</v>
      </c>
      <c r="Q917" s="321">
        <v>5</v>
      </c>
      <c r="R917" s="149">
        <f t="shared" si="124"/>
        <v>30</v>
      </c>
      <c r="S917" s="441"/>
      <c r="T917" s="497"/>
      <c r="U917" s="456"/>
      <c r="V917" s="456"/>
      <c r="W917" s="433"/>
      <c r="X917" s="433"/>
      <c r="Y917" s="151"/>
      <c r="Z917" s="433"/>
      <c r="AA917" s="433"/>
      <c r="AB917" s="152"/>
      <c r="AC917" s="155"/>
      <c r="AD917" s="119"/>
      <c r="AE917" s="78"/>
      <c r="AF917" s="123">
        <f t="shared" si="127"/>
        <v>12943</v>
      </c>
      <c r="AG917" s="78">
        <f>VALUE(RIGHT((IF(A917="",0,A917)),5))</f>
        <v>12943</v>
      </c>
    </row>
    <row r="918" spans="1:33" ht="230.25" hidden="1" outlineLevel="3" thickBot="1" x14ac:dyDescent="0.25">
      <c r="A918" s="349" t="s">
        <v>4991</v>
      </c>
      <c r="B918" s="596" t="s">
        <v>4355</v>
      </c>
      <c r="C918" s="635" t="s">
        <v>3257</v>
      </c>
      <c r="D918" s="624" t="s">
        <v>720</v>
      </c>
      <c r="E918" s="139" t="s">
        <v>208</v>
      </c>
      <c r="F918" s="209" t="s">
        <v>2410</v>
      </c>
      <c r="G918" s="143" t="s">
        <v>1254</v>
      </c>
      <c r="H918" s="526" t="s">
        <v>1227</v>
      </c>
      <c r="I918" s="215" t="s">
        <v>768</v>
      </c>
      <c r="J918" s="255">
        <v>1</v>
      </c>
      <c r="K918" s="259" t="s">
        <v>192</v>
      </c>
      <c r="L918" s="215" t="s">
        <v>203</v>
      </c>
      <c r="M918" s="149">
        <v>1</v>
      </c>
      <c r="N918" s="132">
        <f t="shared" si="129"/>
        <v>1</v>
      </c>
      <c r="O918" s="551" t="s">
        <v>6563</v>
      </c>
      <c r="P918" s="70" t="s">
        <v>103</v>
      </c>
      <c r="Q918" s="321">
        <v>5</v>
      </c>
      <c r="R918" s="149">
        <f t="shared" si="124"/>
        <v>5</v>
      </c>
      <c r="S918" s="441"/>
      <c r="T918" s="497"/>
      <c r="U918" s="456"/>
      <c r="V918" s="456"/>
      <c r="W918" s="433"/>
      <c r="X918" s="433"/>
      <c r="Y918" s="151"/>
      <c r="Z918" s="433"/>
      <c r="AA918" s="433"/>
      <c r="AB918" s="152"/>
      <c r="AC918" s="155"/>
      <c r="AD918" s="119"/>
      <c r="AE918" s="78"/>
      <c r="AF918" s="123">
        <f t="shared" si="127"/>
        <v>12944</v>
      </c>
    </row>
    <row r="919" spans="1:33" ht="230.25" hidden="1" outlineLevel="3" thickBot="1" x14ac:dyDescent="0.25">
      <c r="A919" s="414" t="s">
        <v>4992</v>
      </c>
      <c r="B919" s="628"/>
      <c r="C919" s="635"/>
      <c r="D919" s="625"/>
      <c r="E919" s="139" t="s">
        <v>255</v>
      </c>
      <c r="F919" s="209" t="s">
        <v>3265</v>
      </c>
      <c r="G919" s="143" t="s">
        <v>4218</v>
      </c>
      <c r="H919" s="526" t="s">
        <v>1803</v>
      </c>
      <c r="I919" s="215" t="s">
        <v>3018</v>
      </c>
      <c r="J919" s="257">
        <v>3</v>
      </c>
      <c r="K919" s="178" t="s">
        <v>453</v>
      </c>
      <c r="L919" s="256" t="s">
        <v>449</v>
      </c>
      <c r="M919" s="131">
        <v>2</v>
      </c>
      <c r="N919" s="132">
        <f t="shared" si="129"/>
        <v>6</v>
      </c>
      <c r="O919" s="551" t="s">
        <v>6563</v>
      </c>
      <c r="P919" s="158" t="s">
        <v>6348</v>
      </c>
      <c r="Q919" s="338">
        <v>3</v>
      </c>
      <c r="R919" s="149">
        <f>J919*M919*Q919</f>
        <v>18</v>
      </c>
      <c r="S919" s="441"/>
      <c r="T919" s="497"/>
      <c r="U919" s="456"/>
      <c r="V919" s="456"/>
      <c r="W919" s="433"/>
      <c r="X919" s="433"/>
      <c r="Y919" s="151"/>
      <c r="Z919" s="433"/>
      <c r="AA919" s="433"/>
      <c r="AB919" s="152"/>
      <c r="AC919" s="155"/>
      <c r="AD919" s="119"/>
      <c r="AE919" s="78"/>
      <c r="AF919" s="123">
        <f t="shared" si="127"/>
        <v>12945</v>
      </c>
    </row>
    <row r="920" spans="1:33" ht="230.25" hidden="1" outlineLevel="3" thickBot="1" x14ac:dyDescent="0.25">
      <c r="A920" s="251" t="s">
        <v>4993</v>
      </c>
      <c r="B920" s="167" t="s">
        <v>3378</v>
      </c>
      <c r="C920" s="303" t="s">
        <v>3234</v>
      </c>
      <c r="D920" s="209" t="s">
        <v>3376</v>
      </c>
      <c r="E920" s="209" t="s">
        <v>3083</v>
      </c>
      <c r="F920" s="209" t="s">
        <v>3235</v>
      </c>
      <c r="G920" s="133" t="s">
        <v>3056</v>
      </c>
      <c r="H920" s="526" t="s">
        <v>3375</v>
      </c>
      <c r="I920" s="133" t="s">
        <v>3018</v>
      </c>
      <c r="J920" s="257">
        <v>3</v>
      </c>
      <c r="K920" s="259" t="s">
        <v>3179</v>
      </c>
      <c r="L920" s="215" t="s">
        <v>1559</v>
      </c>
      <c r="M920" s="131">
        <v>2</v>
      </c>
      <c r="N920" s="132">
        <f t="shared" si="129"/>
        <v>6</v>
      </c>
      <c r="O920" s="551" t="s">
        <v>6563</v>
      </c>
      <c r="P920" s="152" t="s">
        <v>103</v>
      </c>
      <c r="Q920" s="321">
        <v>5</v>
      </c>
      <c r="R920" s="149">
        <f t="shared" si="124"/>
        <v>30</v>
      </c>
      <c r="S920" s="441"/>
      <c r="T920" s="497"/>
      <c r="U920" s="456"/>
      <c r="V920" s="456"/>
      <c r="W920" s="433"/>
      <c r="X920" s="433"/>
      <c r="Y920" s="151"/>
      <c r="Z920" s="433"/>
      <c r="AA920" s="433"/>
      <c r="AB920" s="152"/>
      <c r="AC920" s="155"/>
      <c r="AD920" s="119"/>
      <c r="AE920" s="78"/>
      <c r="AF920" s="123">
        <f t="shared" si="127"/>
        <v>12946</v>
      </c>
      <c r="AG920" s="78">
        <f>VALUE(RIGHT((IF(A920="",0,A920)),5))</f>
        <v>12946</v>
      </c>
    </row>
    <row r="921" spans="1:33" ht="230.25" hidden="1" outlineLevel="3" thickBot="1" x14ac:dyDescent="0.25">
      <c r="A921" s="251" t="s">
        <v>4994</v>
      </c>
      <c r="B921" s="596" t="s">
        <v>3377</v>
      </c>
      <c r="C921" s="600" t="s">
        <v>3252</v>
      </c>
      <c r="D921" s="674" t="s">
        <v>3362</v>
      </c>
      <c r="E921" s="209" t="s">
        <v>194</v>
      </c>
      <c r="F921" s="139" t="s">
        <v>4356</v>
      </c>
      <c r="G921" s="133" t="s">
        <v>3354</v>
      </c>
      <c r="H921" s="526" t="s">
        <v>1227</v>
      </c>
      <c r="I921" s="215" t="s">
        <v>2021</v>
      </c>
      <c r="J921" s="257">
        <v>2</v>
      </c>
      <c r="K921" s="178" t="s">
        <v>448</v>
      </c>
      <c r="L921" s="256" t="s">
        <v>5788</v>
      </c>
      <c r="M921" s="148">
        <v>1</v>
      </c>
      <c r="N921" s="132">
        <f t="shared" si="129"/>
        <v>2</v>
      </c>
      <c r="O921" s="551" t="s">
        <v>6563</v>
      </c>
      <c r="P921" s="158" t="s">
        <v>103</v>
      </c>
      <c r="Q921" s="338">
        <v>5</v>
      </c>
      <c r="R921" s="149">
        <f t="shared" si="124"/>
        <v>10</v>
      </c>
      <c r="S921" s="159"/>
      <c r="T921" s="494"/>
      <c r="U921" s="451"/>
      <c r="V921" s="451"/>
      <c r="W921" s="209"/>
      <c r="X921" s="209"/>
      <c r="Y921" s="211"/>
      <c r="Z921" s="209"/>
      <c r="AA921" s="209"/>
      <c r="AB921" s="160"/>
      <c r="AC921" s="155"/>
      <c r="AD921" s="119"/>
      <c r="AE921" s="78"/>
      <c r="AF921" s="123">
        <f t="shared" si="127"/>
        <v>12947</v>
      </c>
    </row>
    <row r="922" spans="1:33" ht="230.25" hidden="1" outlineLevel="3" thickBot="1" x14ac:dyDescent="0.25">
      <c r="A922" s="251" t="s">
        <v>4995</v>
      </c>
      <c r="B922" s="597"/>
      <c r="C922" s="602"/>
      <c r="D922" s="674"/>
      <c r="E922" s="209" t="s">
        <v>251</v>
      </c>
      <c r="F922" s="139" t="s">
        <v>3379</v>
      </c>
      <c r="G922" s="133" t="s">
        <v>3380</v>
      </c>
      <c r="H922" s="526" t="s">
        <v>1227</v>
      </c>
      <c r="I922" s="215" t="s">
        <v>2021</v>
      </c>
      <c r="J922" s="257">
        <v>2</v>
      </c>
      <c r="K922" s="178" t="s">
        <v>446</v>
      </c>
      <c r="L922" s="256" t="s">
        <v>5792</v>
      </c>
      <c r="M922" s="148">
        <v>1</v>
      </c>
      <c r="N922" s="132">
        <f t="shared" ref="N922:N931" si="130">J922*M922</f>
        <v>2</v>
      </c>
      <c r="O922" s="551" t="s">
        <v>6563</v>
      </c>
      <c r="P922" s="70" t="s">
        <v>103</v>
      </c>
      <c r="Q922" s="338">
        <v>5</v>
      </c>
      <c r="R922" s="149">
        <f t="shared" si="124"/>
        <v>10</v>
      </c>
      <c r="S922" s="159"/>
      <c r="T922" s="494"/>
      <c r="U922" s="451"/>
      <c r="V922" s="451"/>
      <c r="W922" s="209"/>
      <c r="X922" s="209"/>
      <c r="Y922" s="211"/>
      <c r="Z922" s="209"/>
      <c r="AA922" s="209"/>
      <c r="AB922" s="160"/>
      <c r="AC922" s="155"/>
      <c r="AD922" s="119"/>
      <c r="AE922" s="78"/>
      <c r="AF922" s="123">
        <f t="shared" si="127"/>
        <v>12948</v>
      </c>
    </row>
    <row r="923" spans="1:33" ht="230.25" hidden="1" outlineLevel="3" thickBot="1" x14ac:dyDescent="0.25">
      <c r="A923" s="251" t="s">
        <v>4996</v>
      </c>
      <c r="B923" s="596" t="s">
        <v>4357</v>
      </c>
      <c r="C923" s="600" t="s">
        <v>3381</v>
      </c>
      <c r="D923" s="627" t="s">
        <v>3382</v>
      </c>
      <c r="E923" s="139" t="s">
        <v>160</v>
      </c>
      <c r="F923" s="209" t="s">
        <v>3383</v>
      </c>
      <c r="G923" s="143" t="s">
        <v>1254</v>
      </c>
      <c r="H923" s="526" t="s">
        <v>1227</v>
      </c>
      <c r="I923" s="215" t="s">
        <v>768</v>
      </c>
      <c r="J923" s="255">
        <v>1</v>
      </c>
      <c r="K923" s="178" t="s">
        <v>448</v>
      </c>
      <c r="L923" s="256" t="s">
        <v>5788</v>
      </c>
      <c r="M923" s="148">
        <v>1</v>
      </c>
      <c r="N923" s="132">
        <f t="shared" si="130"/>
        <v>1</v>
      </c>
      <c r="O923" s="551" t="s">
        <v>6563</v>
      </c>
      <c r="P923" s="158" t="s">
        <v>103</v>
      </c>
      <c r="Q923" s="338">
        <v>5</v>
      </c>
      <c r="R923" s="149">
        <f t="shared" si="124"/>
        <v>5</v>
      </c>
      <c r="S923" s="159"/>
      <c r="T923" s="494"/>
      <c r="U923" s="451"/>
      <c r="V923" s="451"/>
      <c r="W923" s="209"/>
      <c r="X923" s="209"/>
      <c r="Y923" s="211"/>
      <c r="Z923" s="209"/>
      <c r="AA923" s="209"/>
      <c r="AB923" s="160"/>
      <c r="AC923" s="155"/>
      <c r="AD923" s="119"/>
      <c r="AE923" s="78"/>
      <c r="AF923" s="123">
        <f t="shared" si="127"/>
        <v>12949</v>
      </c>
    </row>
    <row r="924" spans="1:33" ht="230.25" hidden="1" outlineLevel="3" thickBot="1" x14ac:dyDescent="0.25">
      <c r="A924" s="251" t="s">
        <v>4997</v>
      </c>
      <c r="B924" s="597"/>
      <c r="C924" s="602"/>
      <c r="D924" s="627"/>
      <c r="E924" s="139" t="s">
        <v>163</v>
      </c>
      <c r="F924" s="209" t="s">
        <v>3384</v>
      </c>
      <c r="G924" s="143" t="s">
        <v>1254</v>
      </c>
      <c r="H924" s="526" t="s">
        <v>1227</v>
      </c>
      <c r="I924" s="215" t="s">
        <v>768</v>
      </c>
      <c r="J924" s="255">
        <v>1</v>
      </c>
      <c r="K924" s="178" t="s">
        <v>446</v>
      </c>
      <c r="L924" s="256" t="s">
        <v>5792</v>
      </c>
      <c r="M924" s="148">
        <v>1</v>
      </c>
      <c r="N924" s="132">
        <f t="shared" ref="N924:N926" si="131">J924*M924</f>
        <v>1</v>
      </c>
      <c r="O924" s="551" t="s">
        <v>6563</v>
      </c>
      <c r="P924" s="70" t="s">
        <v>103</v>
      </c>
      <c r="Q924" s="338">
        <v>5</v>
      </c>
      <c r="R924" s="149">
        <f t="shared" si="124"/>
        <v>5</v>
      </c>
      <c r="S924" s="159"/>
      <c r="T924" s="494"/>
      <c r="U924" s="451"/>
      <c r="V924" s="451"/>
      <c r="W924" s="209"/>
      <c r="X924" s="209"/>
      <c r="Y924" s="211"/>
      <c r="Z924" s="209"/>
      <c r="AA924" s="209"/>
      <c r="AB924" s="160"/>
      <c r="AC924" s="155"/>
      <c r="AD924" s="119"/>
      <c r="AE924" s="78"/>
      <c r="AF924" s="123">
        <f t="shared" si="127"/>
        <v>12950</v>
      </c>
    </row>
    <row r="925" spans="1:33" ht="230.25" hidden="1" outlineLevel="3" thickBot="1" x14ac:dyDescent="0.25">
      <c r="A925" s="251" t="s">
        <v>4998</v>
      </c>
      <c r="B925" s="596" t="s">
        <v>3245</v>
      </c>
      <c r="C925" s="635" t="s">
        <v>3238</v>
      </c>
      <c r="D925" s="627" t="s">
        <v>2968</v>
      </c>
      <c r="E925" s="139" t="s">
        <v>160</v>
      </c>
      <c r="F925" s="139" t="s">
        <v>3385</v>
      </c>
      <c r="G925" s="143" t="s">
        <v>1254</v>
      </c>
      <c r="H925" s="526" t="s">
        <v>1227</v>
      </c>
      <c r="I925" s="215" t="s">
        <v>768</v>
      </c>
      <c r="J925" s="255">
        <v>1</v>
      </c>
      <c r="K925" s="178" t="s">
        <v>448</v>
      </c>
      <c r="L925" s="256" t="s">
        <v>5788</v>
      </c>
      <c r="M925" s="148">
        <v>1</v>
      </c>
      <c r="N925" s="132">
        <f t="shared" si="131"/>
        <v>1</v>
      </c>
      <c r="O925" s="551" t="s">
        <v>6563</v>
      </c>
      <c r="P925" s="158" t="s">
        <v>103</v>
      </c>
      <c r="Q925" s="339">
        <v>5</v>
      </c>
      <c r="R925" s="149">
        <f t="shared" si="124"/>
        <v>5</v>
      </c>
      <c r="S925" s="150"/>
      <c r="T925" s="497"/>
      <c r="U925" s="456"/>
      <c r="V925" s="456"/>
      <c r="W925" s="139"/>
      <c r="X925" s="139"/>
      <c r="Y925" s="151"/>
      <c r="Z925" s="212"/>
      <c r="AA925" s="212"/>
      <c r="AB925" s="169"/>
      <c r="AC925" s="155"/>
      <c r="AD925" s="119"/>
      <c r="AE925" s="78"/>
      <c r="AF925" s="123">
        <f t="shared" si="127"/>
        <v>12951</v>
      </c>
    </row>
    <row r="926" spans="1:33" ht="230.25" hidden="1" outlineLevel="3" thickBot="1" x14ac:dyDescent="0.25">
      <c r="A926" s="251" t="s">
        <v>4999</v>
      </c>
      <c r="B926" s="597"/>
      <c r="C926" s="635"/>
      <c r="D926" s="627"/>
      <c r="E926" s="139" t="s">
        <v>163</v>
      </c>
      <c r="F926" s="139" t="s">
        <v>3386</v>
      </c>
      <c r="G926" s="143" t="s">
        <v>1254</v>
      </c>
      <c r="H926" s="526" t="s">
        <v>1227</v>
      </c>
      <c r="I926" s="215" t="s">
        <v>768</v>
      </c>
      <c r="J926" s="255">
        <v>1</v>
      </c>
      <c r="K926" s="178" t="s">
        <v>446</v>
      </c>
      <c r="L926" s="256" t="s">
        <v>5792</v>
      </c>
      <c r="M926" s="148">
        <v>1</v>
      </c>
      <c r="N926" s="132">
        <f t="shared" si="131"/>
        <v>1</v>
      </c>
      <c r="O926" s="551" t="s">
        <v>6563</v>
      </c>
      <c r="P926" s="70" t="s">
        <v>103</v>
      </c>
      <c r="Q926" s="339">
        <v>5</v>
      </c>
      <c r="R926" s="149">
        <f t="shared" si="124"/>
        <v>5</v>
      </c>
      <c r="S926" s="168"/>
      <c r="T926" s="493"/>
      <c r="U926" s="450"/>
      <c r="V926" s="450"/>
      <c r="W926" s="212"/>
      <c r="X926" s="212"/>
      <c r="Y926" s="210"/>
      <c r="Z926" s="139"/>
      <c r="AA926" s="139"/>
      <c r="AB926" s="152"/>
      <c r="AC926" s="155"/>
      <c r="AD926" s="119"/>
      <c r="AE926" s="78"/>
      <c r="AF926" s="123">
        <f t="shared" si="127"/>
        <v>12952</v>
      </c>
    </row>
    <row r="927" spans="1:33" ht="230.25" hidden="1" outlineLevel="3" thickBot="1" x14ac:dyDescent="0.25">
      <c r="A927" s="251" t="s">
        <v>5000</v>
      </c>
      <c r="B927" s="596" t="s">
        <v>3246</v>
      </c>
      <c r="C927" s="635" t="s">
        <v>3239</v>
      </c>
      <c r="D927" s="627" t="s">
        <v>3150</v>
      </c>
      <c r="E927" s="139" t="s">
        <v>258</v>
      </c>
      <c r="F927" s="139" t="s">
        <v>3387</v>
      </c>
      <c r="G927" s="133" t="s">
        <v>729</v>
      </c>
      <c r="H927" s="526" t="s">
        <v>1227</v>
      </c>
      <c r="I927" s="215" t="s">
        <v>768</v>
      </c>
      <c r="J927" s="257">
        <v>1</v>
      </c>
      <c r="K927" s="178" t="s">
        <v>211</v>
      </c>
      <c r="L927" s="256" t="s">
        <v>341</v>
      </c>
      <c r="M927" s="148">
        <v>1</v>
      </c>
      <c r="N927" s="147">
        <f t="shared" si="130"/>
        <v>1</v>
      </c>
      <c r="O927" s="551" t="s">
        <v>6563</v>
      </c>
      <c r="P927" s="158" t="s">
        <v>103</v>
      </c>
      <c r="Q927" s="339">
        <v>5</v>
      </c>
      <c r="R927" s="149">
        <f t="shared" si="124"/>
        <v>5</v>
      </c>
      <c r="S927" s="442"/>
      <c r="T927" s="493"/>
      <c r="U927" s="450"/>
      <c r="V927" s="450"/>
      <c r="W927" s="430"/>
      <c r="X927" s="430"/>
      <c r="Y927" s="428"/>
      <c r="Z927" s="433"/>
      <c r="AA927" s="433"/>
      <c r="AB927" s="152"/>
      <c r="AC927" s="155"/>
      <c r="AD927" s="119"/>
      <c r="AE927" s="78"/>
      <c r="AF927" s="123">
        <f t="shared" si="127"/>
        <v>12953</v>
      </c>
    </row>
    <row r="928" spans="1:33" ht="230.25" hidden="1" outlineLevel="3" thickBot="1" x14ac:dyDescent="0.25">
      <c r="A928" s="251" t="s">
        <v>5001</v>
      </c>
      <c r="B928" s="597"/>
      <c r="C928" s="635"/>
      <c r="D928" s="627"/>
      <c r="E928" s="139" t="s">
        <v>257</v>
      </c>
      <c r="F928" s="139" t="s">
        <v>3387</v>
      </c>
      <c r="G928" s="133" t="s">
        <v>674</v>
      </c>
      <c r="H928" s="526" t="s">
        <v>1227</v>
      </c>
      <c r="I928" s="215" t="s">
        <v>768</v>
      </c>
      <c r="J928" s="257">
        <v>1</v>
      </c>
      <c r="K928" s="178" t="s">
        <v>211</v>
      </c>
      <c r="L928" s="256" t="s">
        <v>341</v>
      </c>
      <c r="M928" s="166">
        <v>1</v>
      </c>
      <c r="N928" s="147">
        <f t="shared" si="130"/>
        <v>1</v>
      </c>
      <c r="O928" s="551" t="s">
        <v>6563</v>
      </c>
      <c r="P928" s="152" t="s">
        <v>103</v>
      </c>
      <c r="Q928" s="339">
        <v>5</v>
      </c>
      <c r="R928" s="149">
        <f t="shared" si="124"/>
        <v>5</v>
      </c>
      <c r="S928" s="442"/>
      <c r="T928" s="493"/>
      <c r="U928" s="450"/>
      <c r="V928" s="450"/>
      <c r="W928" s="430"/>
      <c r="X928" s="430"/>
      <c r="Y928" s="428"/>
      <c r="Z928" s="433"/>
      <c r="AA928" s="433"/>
      <c r="AB928" s="152"/>
      <c r="AC928" s="155"/>
      <c r="AD928" s="119"/>
      <c r="AE928" s="78"/>
      <c r="AF928" s="123">
        <f t="shared" si="127"/>
        <v>12954</v>
      </c>
    </row>
    <row r="929" spans="1:32" ht="230.25" hidden="1" outlineLevel="3" thickBot="1" x14ac:dyDescent="0.25">
      <c r="A929" s="251" t="s">
        <v>5002</v>
      </c>
      <c r="B929" s="596" t="s">
        <v>3247</v>
      </c>
      <c r="C929" s="635" t="s">
        <v>3240</v>
      </c>
      <c r="D929" s="627" t="s">
        <v>3153</v>
      </c>
      <c r="E929" s="139" t="s">
        <v>196</v>
      </c>
      <c r="F929" s="139" t="s">
        <v>3387</v>
      </c>
      <c r="G929" s="133" t="s">
        <v>729</v>
      </c>
      <c r="H929" s="526" t="s">
        <v>1227</v>
      </c>
      <c r="I929" s="215" t="s">
        <v>768</v>
      </c>
      <c r="J929" s="257">
        <v>1</v>
      </c>
      <c r="K929" s="178" t="s">
        <v>277</v>
      </c>
      <c r="L929" s="256" t="s">
        <v>336</v>
      </c>
      <c r="M929" s="148">
        <v>2</v>
      </c>
      <c r="N929" s="147">
        <f t="shared" si="130"/>
        <v>2</v>
      </c>
      <c r="O929" s="551" t="s">
        <v>6563</v>
      </c>
      <c r="P929" s="158" t="s">
        <v>103</v>
      </c>
      <c r="Q929" s="339">
        <v>5</v>
      </c>
      <c r="R929" s="149">
        <f t="shared" si="124"/>
        <v>10</v>
      </c>
      <c r="S929" s="442"/>
      <c r="T929" s="493"/>
      <c r="U929" s="450"/>
      <c r="V929" s="450"/>
      <c r="W929" s="430"/>
      <c r="X929" s="430"/>
      <c r="Y929" s="428"/>
      <c r="Z929" s="433"/>
      <c r="AA929" s="433"/>
      <c r="AB929" s="152"/>
      <c r="AC929" s="155"/>
      <c r="AD929" s="119"/>
      <c r="AE929" s="78"/>
      <c r="AF929" s="123">
        <f t="shared" si="127"/>
        <v>12955</v>
      </c>
    </row>
    <row r="930" spans="1:32" ht="230.25" hidden="1" outlineLevel="3" thickBot="1" x14ac:dyDescent="0.25">
      <c r="A930" s="251" t="s">
        <v>5003</v>
      </c>
      <c r="B930" s="597"/>
      <c r="C930" s="635"/>
      <c r="D930" s="627"/>
      <c r="E930" s="139" t="s">
        <v>243</v>
      </c>
      <c r="F930" s="139" t="s">
        <v>3391</v>
      </c>
      <c r="G930" s="133" t="s">
        <v>674</v>
      </c>
      <c r="H930" s="526" t="s">
        <v>1227</v>
      </c>
      <c r="I930" s="215" t="s">
        <v>768</v>
      </c>
      <c r="J930" s="257">
        <v>1</v>
      </c>
      <c r="K930" s="178" t="s">
        <v>277</v>
      </c>
      <c r="L930" s="256" t="s">
        <v>341</v>
      </c>
      <c r="M930" s="148">
        <v>2</v>
      </c>
      <c r="N930" s="147">
        <f t="shared" si="130"/>
        <v>2</v>
      </c>
      <c r="O930" s="551" t="s">
        <v>6563</v>
      </c>
      <c r="P930" s="158" t="s">
        <v>103</v>
      </c>
      <c r="Q930" s="339">
        <v>5</v>
      </c>
      <c r="R930" s="149">
        <f t="shared" si="124"/>
        <v>10</v>
      </c>
      <c r="S930" s="442"/>
      <c r="T930" s="493"/>
      <c r="U930" s="450"/>
      <c r="V930" s="450"/>
      <c r="W930" s="430"/>
      <c r="X930" s="430"/>
      <c r="Y930" s="428"/>
      <c r="Z930" s="433"/>
      <c r="AA930" s="433"/>
      <c r="AB930" s="152"/>
      <c r="AC930" s="155"/>
      <c r="AD930" s="119"/>
      <c r="AE930" s="78"/>
      <c r="AF930" s="123">
        <f t="shared" si="127"/>
        <v>12956</v>
      </c>
    </row>
    <row r="931" spans="1:32" ht="230.25" hidden="1" outlineLevel="3" thickBot="1" x14ac:dyDescent="0.25">
      <c r="A931" s="251" t="s">
        <v>5004</v>
      </c>
      <c r="B931" s="596" t="s">
        <v>3248</v>
      </c>
      <c r="C931" s="600" t="s">
        <v>3241</v>
      </c>
      <c r="D931" s="627" t="s">
        <v>3392</v>
      </c>
      <c r="E931" s="139" t="s">
        <v>160</v>
      </c>
      <c r="F931" s="209" t="s">
        <v>3393</v>
      </c>
      <c r="G931" s="143" t="s">
        <v>1254</v>
      </c>
      <c r="H931" s="526" t="s">
        <v>1227</v>
      </c>
      <c r="I931" s="215" t="s">
        <v>768</v>
      </c>
      <c r="J931" s="255">
        <v>1</v>
      </c>
      <c r="K931" s="178" t="s">
        <v>448</v>
      </c>
      <c r="L931" s="256" t="s">
        <v>5788</v>
      </c>
      <c r="M931" s="148">
        <v>1</v>
      </c>
      <c r="N931" s="132">
        <f t="shared" si="130"/>
        <v>1</v>
      </c>
      <c r="O931" s="551" t="s">
        <v>6563</v>
      </c>
      <c r="P931" s="158" t="s">
        <v>103</v>
      </c>
      <c r="Q931" s="338">
        <v>5</v>
      </c>
      <c r="R931" s="149">
        <f t="shared" si="124"/>
        <v>5</v>
      </c>
      <c r="S931" s="442"/>
      <c r="T931" s="493"/>
      <c r="U931" s="450"/>
      <c r="V931" s="450"/>
      <c r="W931" s="430"/>
      <c r="X931" s="430"/>
      <c r="Y931" s="428"/>
      <c r="Z931" s="433"/>
      <c r="AA931" s="433"/>
      <c r="AB931" s="152"/>
      <c r="AC931" s="155"/>
      <c r="AD931" s="119"/>
      <c r="AE931" s="78"/>
      <c r="AF931" s="123">
        <f t="shared" si="127"/>
        <v>12957</v>
      </c>
    </row>
    <row r="932" spans="1:32" ht="230.25" hidden="1" outlineLevel="3" thickBot="1" x14ac:dyDescent="0.25">
      <c r="A932" s="251" t="s">
        <v>5005</v>
      </c>
      <c r="B932" s="597"/>
      <c r="C932" s="602"/>
      <c r="D932" s="627"/>
      <c r="E932" s="139" t="s">
        <v>163</v>
      </c>
      <c r="F932" s="209" t="s">
        <v>3394</v>
      </c>
      <c r="G932" s="143" t="s">
        <v>1254</v>
      </c>
      <c r="H932" s="526" t="s">
        <v>1227</v>
      </c>
      <c r="I932" s="215" t="s">
        <v>768</v>
      </c>
      <c r="J932" s="255">
        <v>1</v>
      </c>
      <c r="K932" s="178" t="s">
        <v>446</v>
      </c>
      <c r="L932" s="256" t="s">
        <v>5792</v>
      </c>
      <c r="M932" s="148">
        <v>1</v>
      </c>
      <c r="N932" s="132">
        <f t="shared" ref="N932" si="132">J932*M932</f>
        <v>1</v>
      </c>
      <c r="O932" s="551" t="s">
        <v>6563</v>
      </c>
      <c r="P932" s="70" t="s">
        <v>103</v>
      </c>
      <c r="Q932" s="338">
        <v>5</v>
      </c>
      <c r="R932" s="149">
        <f t="shared" si="124"/>
        <v>5</v>
      </c>
      <c r="S932" s="442"/>
      <c r="T932" s="493"/>
      <c r="U932" s="450"/>
      <c r="V932" s="450"/>
      <c r="W932" s="430"/>
      <c r="X932" s="430"/>
      <c r="Y932" s="428"/>
      <c r="Z932" s="433"/>
      <c r="AA932" s="433"/>
      <c r="AB932" s="152"/>
      <c r="AC932" s="155"/>
      <c r="AD932" s="119"/>
      <c r="AE932" s="78"/>
      <c r="AF932" s="123">
        <f t="shared" si="127"/>
        <v>12958</v>
      </c>
    </row>
    <row r="933" spans="1:32" ht="230.25" hidden="1" outlineLevel="3" thickBot="1" x14ac:dyDescent="0.25">
      <c r="A933" s="251" t="s">
        <v>5006</v>
      </c>
      <c r="B933" s="596" t="s">
        <v>3249</v>
      </c>
      <c r="C933" s="635" t="s">
        <v>3242</v>
      </c>
      <c r="D933" s="627" t="s">
        <v>2968</v>
      </c>
      <c r="E933" s="139" t="s">
        <v>160</v>
      </c>
      <c r="F933" s="139" t="s">
        <v>3388</v>
      </c>
      <c r="G933" s="143" t="s">
        <v>1254</v>
      </c>
      <c r="H933" s="526" t="s">
        <v>1227</v>
      </c>
      <c r="I933" s="215" t="s">
        <v>768</v>
      </c>
      <c r="J933" s="255">
        <v>1</v>
      </c>
      <c r="K933" s="178" t="s">
        <v>277</v>
      </c>
      <c r="L933" s="256" t="s">
        <v>336</v>
      </c>
      <c r="M933" s="148">
        <v>2</v>
      </c>
      <c r="N933" s="147">
        <f t="shared" ref="N933:N938" si="133">J933*M933</f>
        <v>2</v>
      </c>
      <c r="O933" s="551" t="s">
        <v>6563</v>
      </c>
      <c r="P933" s="158" t="s">
        <v>103</v>
      </c>
      <c r="Q933" s="339">
        <v>5</v>
      </c>
      <c r="R933" s="149">
        <f t="shared" si="124"/>
        <v>10</v>
      </c>
      <c r="S933" s="442"/>
      <c r="T933" s="493"/>
      <c r="U933" s="450"/>
      <c r="V933" s="450"/>
      <c r="W933" s="430"/>
      <c r="X933" s="430"/>
      <c r="Y933" s="428"/>
      <c r="Z933" s="433"/>
      <c r="AA933" s="433"/>
      <c r="AB933" s="152"/>
      <c r="AC933" s="155"/>
      <c r="AD933" s="119"/>
      <c r="AE933" s="78"/>
      <c r="AF933" s="123">
        <f t="shared" si="127"/>
        <v>12959</v>
      </c>
    </row>
    <row r="934" spans="1:32" ht="230.25" hidden="1" outlineLevel="3" thickBot="1" x14ac:dyDescent="0.25">
      <c r="A934" s="251" t="s">
        <v>5007</v>
      </c>
      <c r="B934" s="597"/>
      <c r="C934" s="635"/>
      <c r="D934" s="627"/>
      <c r="E934" s="139" t="s">
        <v>163</v>
      </c>
      <c r="F934" s="139" t="s">
        <v>3389</v>
      </c>
      <c r="G934" s="143" t="s">
        <v>1254</v>
      </c>
      <c r="H934" s="526" t="s">
        <v>1227</v>
      </c>
      <c r="I934" s="215" t="s">
        <v>768</v>
      </c>
      <c r="J934" s="255">
        <v>1</v>
      </c>
      <c r="K934" s="178" t="s">
        <v>277</v>
      </c>
      <c r="L934" s="256" t="s">
        <v>341</v>
      </c>
      <c r="M934" s="148">
        <v>2</v>
      </c>
      <c r="N934" s="147">
        <f t="shared" si="133"/>
        <v>2</v>
      </c>
      <c r="O934" s="551" t="s">
        <v>6563</v>
      </c>
      <c r="P934" s="158" t="s">
        <v>103</v>
      </c>
      <c r="Q934" s="339">
        <v>5</v>
      </c>
      <c r="R934" s="149">
        <f t="shared" si="124"/>
        <v>10</v>
      </c>
      <c r="S934" s="442"/>
      <c r="T934" s="493"/>
      <c r="U934" s="450"/>
      <c r="V934" s="450"/>
      <c r="W934" s="430"/>
      <c r="X934" s="430"/>
      <c r="Y934" s="428"/>
      <c r="Z934" s="433"/>
      <c r="AA934" s="433"/>
      <c r="AB934" s="152"/>
      <c r="AC934" s="155"/>
      <c r="AD934" s="119"/>
      <c r="AE934" s="78"/>
      <c r="AF934" s="123">
        <f t="shared" si="127"/>
        <v>12960</v>
      </c>
    </row>
    <row r="935" spans="1:32" ht="230.25" hidden="1" outlineLevel="3" thickBot="1" x14ac:dyDescent="0.25">
      <c r="A935" s="251" t="s">
        <v>5008</v>
      </c>
      <c r="B935" s="596" t="s">
        <v>3250</v>
      </c>
      <c r="C935" s="635" t="s">
        <v>3243</v>
      </c>
      <c r="D935" s="627" t="s">
        <v>3150</v>
      </c>
      <c r="E935" s="139" t="s">
        <v>258</v>
      </c>
      <c r="F935" s="139" t="s">
        <v>3390</v>
      </c>
      <c r="G935" s="133" t="s">
        <v>729</v>
      </c>
      <c r="H935" s="526" t="s">
        <v>1227</v>
      </c>
      <c r="I935" s="215" t="s">
        <v>768</v>
      </c>
      <c r="J935" s="257">
        <v>1</v>
      </c>
      <c r="K935" s="178" t="s">
        <v>211</v>
      </c>
      <c r="L935" s="256" t="s">
        <v>341</v>
      </c>
      <c r="M935" s="148">
        <v>1</v>
      </c>
      <c r="N935" s="147">
        <f t="shared" si="133"/>
        <v>1</v>
      </c>
      <c r="O935" s="551" t="s">
        <v>6563</v>
      </c>
      <c r="P935" s="158" t="s">
        <v>103</v>
      </c>
      <c r="Q935" s="339">
        <v>5</v>
      </c>
      <c r="R935" s="149">
        <f t="shared" si="124"/>
        <v>5</v>
      </c>
      <c r="S935" s="442"/>
      <c r="T935" s="493"/>
      <c r="U935" s="450"/>
      <c r="V935" s="450"/>
      <c r="W935" s="430"/>
      <c r="X935" s="430"/>
      <c r="Y935" s="428"/>
      <c r="Z935" s="433"/>
      <c r="AA935" s="433"/>
      <c r="AB935" s="152"/>
      <c r="AC935" s="155"/>
      <c r="AD935" s="119"/>
      <c r="AE935" s="78"/>
      <c r="AF935" s="123">
        <f t="shared" si="127"/>
        <v>12961</v>
      </c>
    </row>
    <row r="936" spans="1:32" ht="230.25" hidden="1" outlineLevel="3" thickBot="1" x14ac:dyDescent="0.25">
      <c r="A936" s="251" t="s">
        <v>5009</v>
      </c>
      <c r="B936" s="597"/>
      <c r="C936" s="635"/>
      <c r="D936" s="627"/>
      <c r="E936" s="139" t="s">
        <v>257</v>
      </c>
      <c r="F936" s="139" t="s">
        <v>3390</v>
      </c>
      <c r="G936" s="133" t="s">
        <v>674</v>
      </c>
      <c r="H936" s="526" t="s">
        <v>1227</v>
      </c>
      <c r="I936" s="215" t="s">
        <v>768</v>
      </c>
      <c r="J936" s="257">
        <v>1</v>
      </c>
      <c r="K936" s="178" t="s">
        <v>211</v>
      </c>
      <c r="L936" s="256" t="s">
        <v>341</v>
      </c>
      <c r="M936" s="166">
        <v>1</v>
      </c>
      <c r="N936" s="147">
        <f t="shared" si="133"/>
        <v>1</v>
      </c>
      <c r="O936" s="551" t="s">
        <v>6563</v>
      </c>
      <c r="P936" s="152" t="s">
        <v>103</v>
      </c>
      <c r="Q936" s="339">
        <v>5</v>
      </c>
      <c r="R936" s="149">
        <f t="shared" si="124"/>
        <v>5</v>
      </c>
      <c r="S936" s="442"/>
      <c r="T936" s="493"/>
      <c r="U936" s="450"/>
      <c r="V936" s="450"/>
      <c r="W936" s="430"/>
      <c r="X936" s="430"/>
      <c r="Y936" s="428"/>
      <c r="Z936" s="433"/>
      <c r="AA936" s="433"/>
      <c r="AB936" s="152"/>
      <c r="AC936" s="155"/>
      <c r="AD936" s="119"/>
      <c r="AE936" s="78"/>
      <c r="AF936" s="123">
        <f t="shared" si="127"/>
        <v>12962</v>
      </c>
    </row>
    <row r="937" spans="1:32" ht="230.25" hidden="1" outlineLevel="3" thickBot="1" x14ac:dyDescent="0.25">
      <c r="A937" s="251" t="s">
        <v>5010</v>
      </c>
      <c r="B937" s="596" t="s">
        <v>3251</v>
      </c>
      <c r="C937" s="635" t="s">
        <v>3244</v>
      </c>
      <c r="D937" s="627" t="s">
        <v>3153</v>
      </c>
      <c r="E937" s="139" t="s">
        <v>196</v>
      </c>
      <c r="F937" s="139" t="s">
        <v>3390</v>
      </c>
      <c r="G937" s="133" t="s">
        <v>729</v>
      </c>
      <c r="H937" s="526" t="s">
        <v>1227</v>
      </c>
      <c r="I937" s="215" t="s">
        <v>768</v>
      </c>
      <c r="J937" s="257">
        <v>1</v>
      </c>
      <c r="K937" s="178" t="s">
        <v>277</v>
      </c>
      <c r="L937" s="256" t="s">
        <v>336</v>
      </c>
      <c r="M937" s="148">
        <v>2</v>
      </c>
      <c r="N937" s="147">
        <f t="shared" si="133"/>
        <v>2</v>
      </c>
      <c r="O937" s="551" t="s">
        <v>6563</v>
      </c>
      <c r="P937" s="158" t="s">
        <v>103</v>
      </c>
      <c r="Q937" s="339">
        <v>5</v>
      </c>
      <c r="R937" s="149">
        <f t="shared" si="124"/>
        <v>10</v>
      </c>
      <c r="S937" s="442"/>
      <c r="T937" s="493"/>
      <c r="U937" s="450"/>
      <c r="V937" s="450"/>
      <c r="W937" s="430"/>
      <c r="X937" s="430"/>
      <c r="Y937" s="428"/>
      <c r="Z937" s="433"/>
      <c r="AA937" s="433"/>
      <c r="AB937" s="152"/>
      <c r="AC937" s="155"/>
      <c r="AD937" s="119"/>
      <c r="AE937" s="78"/>
      <c r="AF937" s="123">
        <f t="shared" si="127"/>
        <v>12963</v>
      </c>
    </row>
    <row r="938" spans="1:32" ht="230.25" hidden="1" outlineLevel="3" thickBot="1" x14ac:dyDescent="0.25">
      <c r="A938" s="251" t="s">
        <v>5011</v>
      </c>
      <c r="B938" s="597"/>
      <c r="C938" s="635"/>
      <c r="D938" s="627"/>
      <c r="E938" s="139" t="s">
        <v>243</v>
      </c>
      <c r="F938" s="139" t="s">
        <v>3395</v>
      </c>
      <c r="G938" s="133" t="s">
        <v>674</v>
      </c>
      <c r="H938" s="526" t="s">
        <v>1227</v>
      </c>
      <c r="I938" s="215" t="s">
        <v>768</v>
      </c>
      <c r="J938" s="257">
        <v>1</v>
      </c>
      <c r="K938" s="178" t="s">
        <v>277</v>
      </c>
      <c r="L938" s="256" t="s">
        <v>341</v>
      </c>
      <c r="M938" s="148">
        <v>2</v>
      </c>
      <c r="N938" s="147">
        <f t="shared" si="133"/>
        <v>2</v>
      </c>
      <c r="O938" s="551" t="s">
        <v>6563</v>
      </c>
      <c r="P938" s="158" t="s">
        <v>103</v>
      </c>
      <c r="Q938" s="339">
        <v>5</v>
      </c>
      <c r="R938" s="149">
        <f t="shared" si="124"/>
        <v>10</v>
      </c>
      <c r="S938" s="442"/>
      <c r="T938" s="493"/>
      <c r="U938" s="450"/>
      <c r="V938" s="450"/>
      <c r="W938" s="430"/>
      <c r="X938" s="430"/>
      <c r="Y938" s="428"/>
      <c r="Z938" s="433"/>
      <c r="AA938" s="433"/>
      <c r="AB938" s="152"/>
      <c r="AC938" s="155"/>
      <c r="AD938" s="119"/>
      <c r="AE938" s="78"/>
      <c r="AF938" s="123">
        <f t="shared" si="127"/>
        <v>12964</v>
      </c>
    </row>
    <row r="939" spans="1:32" ht="230.25" hidden="1" outlineLevel="3" thickBot="1" x14ac:dyDescent="0.25">
      <c r="A939" s="251" t="s">
        <v>5012</v>
      </c>
      <c r="B939" s="639" t="s">
        <v>3224</v>
      </c>
      <c r="C939" s="635" t="s">
        <v>3162</v>
      </c>
      <c r="D939" s="627" t="s">
        <v>5758</v>
      </c>
      <c r="E939" s="209" t="s">
        <v>194</v>
      </c>
      <c r="F939" s="139" t="s">
        <v>3396</v>
      </c>
      <c r="G939" s="133" t="s">
        <v>674</v>
      </c>
      <c r="H939" s="526" t="s">
        <v>1227</v>
      </c>
      <c r="I939" s="215" t="s">
        <v>768</v>
      </c>
      <c r="J939" s="257">
        <v>1</v>
      </c>
      <c r="K939" s="178" t="s">
        <v>448</v>
      </c>
      <c r="L939" s="256" t="s">
        <v>5788</v>
      </c>
      <c r="M939" s="148">
        <v>1</v>
      </c>
      <c r="N939" s="147">
        <f t="shared" ref="N939:N950" si="134">M939*J939</f>
        <v>1</v>
      </c>
      <c r="O939" s="551" t="s">
        <v>6563</v>
      </c>
      <c r="P939" s="158" t="s">
        <v>103</v>
      </c>
      <c r="Q939" s="339">
        <v>5</v>
      </c>
      <c r="R939" s="149">
        <f t="shared" si="124"/>
        <v>5</v>
      </c>
      <c r="S939" s="442"/>
      <c r="T939" s="493"/>
      <c r="U939" s="450"/>
      <c r="V939" s="450"/>
      <c r="W939" s="430"/>
      <c r="X939" s="430"/>
      <c r="Y939" s="428"/>
      <c r="Z939" s="433"/>
      <c r="AA939" s="433"/>
      <c r="AB939" s="152"/>
      <c r="AC939" s="155"/>
      <c r="AD939" s="119"/>
      <c r="AE939" s="78"/>
      <c r="AF939" s="123">
        <f t="shared" si="127"/>
        <v>12965</v>
      </c>
    </row>
    <row r="940" spans="1:32" ht="230.25" hidden="1" outlineLevel="3" thickBot="1" x14ac:dyDescent="0.25">
      <c r="A940" s="251" t="s">
        <v>5013</v>
      </c>
      <c r="B940" s="639"/>
      <c r="C940" s="635"/>
      <c r="D940" s="627"/>
      <c r="E940" s="209" t="s">
        <v>251</v>
      </c>
      <c r="F940" s="139" t="s">
        <v>1877</v>
      </c>
      <c r="G940" s="133" t="s">
        <v>674</v>
      </c>
      <c r="H940" s="526" t="s">
        <v>1227</v>
      </c>
      <c r="I940" s="215" t="s">
        <v>768</v>
      </c>
      <c r="J940" s="257">
        <v>1</v>
      </c>
      <c r="K940" s="178" t="s">
        <v>446</v>
      </c>
      <c r="L940" s="256" t="s">
        <v>5792</v>
      </c>
      <c r="M940" s="148">
        <v>1</v>
      </c>
      <c r="N940" s="147">
        <f t="shared" si="134"/>
        <v>1</v>
      </c>
      <c r="O940" s="551" t="s">
        <v>6563</v>
      </c>
      <c r="P940" s="70" t="s">
        <v>103</v>
      </c>
      <c r="Q940" s="339">
        <v>5</v>
      </c>
      <c r="R940" s="149">
        <f t="shared" si="124"/>
        <v>5</v>
      </c>
      <c r="S940" s="442"/>
      <c r="T940" s="493"/>
      <c r="U940" s="450"/>
      <c r="V940" s="450"/>
      <c r="W940" s="430"/>
      <c r="X940" s="430"/>
      <c r="Y940" s="428"/>
      <c r="Z940" s="433"/>
      <c r="AA940" s="433"/>
      <c r="AB940" s="152"/>
      <c r="AC940" s="155"/>
      <c r="AD940" s="119"/>
      <c r="AE940" s="78"/>
      <c r="AF940" s="123">
        <f t="shared" si="127"/>
        <v>12966</v>
      </c>
    </row>
    <row r="941" spans="1:32" ht="230.25" hidden="1" outlineLevel="3" thickBot="1" x14ac:dyDescent="0.25">
      <c r="A941" s="251" t="s">
        <v>5014</v>
      </c>
      <c r="B941" s="639" t="s">
        <v>3225</v>
      </c>
      <c r="C941" s="635" t="s">
        <v>3163</v>
      </c>
      <c r="D941" s="627" t="s">
        <v>5758</v>
      </c>
      <c r="E941" s="209" t="s">
        <v>194</v>
      </c>
      <c r="F941" s="139" t="s">
        <v>3397</v>
      </c>
      <c r="G941" s="133" t="s">
        <v>674</v>
      </c>
      <c r="H941" s="526" t="s">
        <v>1227</v>
      </c>
      <c r="I941" s="215" t="s">
        <v>768</v>
      </c>
      <c r="J941" s="257">
        <v>1</v>
      </c>
      <c r="K941" s="178" t="s">
        <v>448</v>
      </c>
      <c r="L941" s="256" t="s">
        <v>5788</v>
      </c>
      <c r="M941" s="131">
        <v>1</v>
      </c>
      <c r="N941" s="147">
        <f t="shared" si="134"/>
        <v>1</v>
      </c>
      <c r="O941" s="551" t="s">
        <v>6563</v>
      </c>
      <c r="P941" s="158" t="s">
        <v>103</v>
      </c>
      <c r="Q941" s="339">
        <v>5</v>
      </c>
      <c r="R941" s="149">
        <f t="shared" si="124"/>
        <v>5</v>
      </c>
      <c r="S941" s="442"/>
      <c r="T941" s="493"/>
      <c r="U941" s="450"/>
      <c r="V941" s="450"/>
      <c r="W941" s="430"/>
      <c r="X941" s="430"/>
      <c r="Y941" s="428"/>
      <c r="Z941" s="433"/>
      <c r="AA941" s="433"/>
      <c r="AB941" s="152"/>
      <c r="AC941" s="155"/>
      <c r="AD941" s="119"/>
      <c r="AE941" s="78"/>
      <c r="AF941" s="123">
        <f t="shared" si="127"/>
        <v>12967</v>
      </c>
    </row>
    <row r="942" spans="1:32" ht="230.25" hidden="1" outlineLevel="3" thickBot="1" x14ac:dyDescent="0.25">
      <c r="A942" s="251" t="s">
        <v>5015</v>
      </c>
      <c r="B942" s="639"/>
      <c r="C942" s="635"/>
      <c r="D942" s="627"/>
      <c r="E942" s="209" t="s">
        <v>251</v>
      </c>
      <c r="F942" s="139" t="s">
        <v>1877</v>
      </c>
      <c r="G942" s="133" t="s">
        <v>674</v>
      </c>
      <c r="H942" s="526" t="s">
        <v>1227</v>
      </c>
      <c r="I942" s="215" t="s">
        <v>768</v>
      </c>
      <c r="J942" s="257">
        <v>1</v>
      </c>
      <c r="K942" s="178" t="s">
        <v>446</v>
      </c>
      <c r="L942" s="256" t="s">
        <v>5792</v>
      </c>
      <c r="M942" s="131">
        <v>1</v>
      </c>
      <c r="N942" s="147">
        <f t="shared" si="134"/>
        <v>1</v>
      </c>
      <c r="O942" s="551" t="s">
        <v>6563</v>
      </c>
      <c r="P942" s="70" t="s">
        <v>103</v>
      </c>
      <c r="Q942" s="339">
        <v>5</v>
      </c>
      <c r="R942" s="149">
        <f t="shared" si="124"/>
        <v>5</v>
      </c>
      <c r="S942" s="442"/>
      <c r="T942" s="493"/>
      <c r="U942" s="450"/>
      <c r="V942" s="450"/>
      <c r="W942" s="430"/>
      <c r="X942" s="430"/>
      <c r="Y942" s="428"/>
      <c r="Z942" s="433"/>
      <c r="AA942" s="433"/>
      <c r="AB942" s="152"/>
      <c r="AC942" s="155"/>
      <c r="AD942" s="119"/>
      <c r="AE942" s="78"/>
      <c r="AF942" s="123">
        <f t="shared" si="127"/>
        <v>12968</v>
      </c>
    </row>
    <row r="943" spans="1:32" ht="230.25" hidden="1" outlineLevel="3" thickBot="1" x14ac:dyDescent="0.25">
      <c r="A943" s="251" t="s">
        <v>5016</v>
      </c>
      <c r="B943" s="167" t="s">
        <v>3223</v>
      </c>
      <c r="C943" s="254" t="s">
        <v>3164</v>
      </c>
      <c r="D943" s="139" t="s">
        <v>3398</v>
      </c>
      <c r="E943" s="209" t="s">
        <v>194</v>
      </c>
      <c r="F943" s="139" t="s">
        <v>3399</v>
      </c>
      <c r="G943" s="133" t="s">
        <v>674</v>
      </c>
      <c r="H943" s="526" t="s">
        <v>1227</v>
      </c>
      <c r="I943" s="215" t="s">
        <v>768</v>
      </c>
      <c r="J943" s="257">
        <v>1</v>
      </c>
      <c r="K943" s="178" t="s">
        <v>448</v>
      </c>
      <c r="L943" s="256" t="s">
        <v>5788</v>
      </c>
      <c r="M943" s="131">
        <v>1</v>
      </c>
      <c r="N943" s="147">
        <f t="shared" si="134"/>
        <v>1</v>
      </c>
      <c r="O943" s="551" t="s">
        <v>6563</v>
      </c>
      <c r="P943" s="158" t="s">
        <v>103</v>
      </c>
      <c r="Q943" s="339">
        <v>5</v>
      </c>
      <c r="R943" s="149">
        <f t="shared" si="124"/>
        <v>5</v>
      </c>
      <c r="S943" s="442"/>
      <c r="T943" s="493"/>
      <c r="U943" s="450"/>
      <c r="V943" s="450"/>
      <c r="W943" s="430"/>
      <c r="X943" s="430"/>
      <c r="Y943" s="428"/>
      <c r="Z943" s="433"/>
      <c r="AA943" s="433"/>
      <c r="AB943" s="152"/>
      <c r="AC943" s="155"/>
      <c r="AD943" s="119"/>
      <c r="AE943" s="78"/>
      <c r="AF943" s="123">
        <f t="shared" si="127"/>
        <v>12969</v>
      </c>
    </row>
    <row r="944" spans="1:32" ht="230.25" hidden="1" outlineLevel="3" thickBot="1" x14ac:dyDescent="0.25">
      <c r="A944" s="251" t="s">
        <v>5017</v>
      </c>
      <c r="B944" s="639" t="s">
        <v>3400</v>
      </c>
      <c r="C944" s="635" t="s">
        <v>3165</v>
      </c>
      <c r="D944" s="627" t="s">
        <v>5758</v>
      </c>
      <c r="E944" s="209" t="s">
        <v>194</v>
      </c>
      <c r="F944" s="139" t="s">
        <v>3401</v>
      </c>
      <c r="G944" s="133" t="s">
        <v>674</v>
      </c>
      <c r="H944" s="526" t="s">
        <v>1227</v>
      </c>
      <c r="I944" s="215" t="s">
        <v>768</v>
      </c>
      <c r="J944" s="257">
        <v>1</v>
      </c>
      <c r="K944" s="178" t="s">
        <v>448</v>
      </c>
      <c r="L944" s="256" t="s">
        <v>5788</v>
      </c>
      <c r="M944" s="174">
        <v>1</v>
      </c>
      <c r="N944" s="147">
        <f t="shared" si="134"/>
        <v>1</v>
      </c>
      <c r="O944" s="551" t="s">
        <v>6563</v>
      </c>
      <c r="P944" s="158" t="s">
        <v>103</v>
      </c>
      <c r="Q944" s="339">
        <v>5</v>
      </c>
      <c r="R944" s="149">
        <f t="shared" si="124"/>
        <v>5</v>
      </c>
      <c r="S944" s="442"/>
      <c r="T944" s="493"/>
      <c r="U944" s="450"/>
      <c r="V944" s="450"/>
      <c r="W944" s="430"/>
      <c r="X944" s="430"/>
      <c r="Y944" s="428"/>
      <c r="Z944" s="433"/>
      <c r="AA944" s="433"/>
      <c r="AB944" s="152"/>
      <c r="AC944" s="155"/>
      <c r="AD944" s="119"/>
      <c r="AE944" s="78"/>
      <c r="AF944" s="123">
        <f t="shared" si="127"/>
        <v>12970</v>
      </c>
    </row>
    <row r="945" spans="1:33" ht="230.25" hidden="1" outlineLevel="3" thickBot="1" x14ac:dyDescent="0.25">
      <c r="A945" s="251" t="s">
        <v>5018</v>
      </c>
      <c r="B945" s="639"/>
      <c r="C945" s="635"/>
      <c r="D945" s="627"/>
      <c r="E945" s="209" t="s">
        <v>251</v>
      </c>
      <c r="F945" s="139" t="s">
        <v>1877</v>
      </c>
      <c r="G945" s="133" t="s">
        <v>674</v>
      </c>
      <c r="H945" s="526" t="s">
        <v>1227</v>
      </c>
      <c r="I945" s="215" t="s">
        <v>768</v>
      </c>
      <c r="J945" s="257">
        <v>1</v>
      </c>
      <c r="K945" s="178" t="s">
        <v>446</v>
      </c>
      <c r="L945" s="256" t="s">
        <v>5792</v>
      </c>
      <c r="M945" s="174">
        <v>1</v>
      </c>
      <c r="N945" s="147">
        <f t="shared" si="134"/>
        <v>1</v>
      </c>
      <c r="O945" s="551" t="s">
        <v>6563</v>
      </c>
      <c r="P945" s="70" t="s">
        <v>103</v>
      </c>
      <c r="Q945" s="339">
        <v>5</v>
      </c>
      <c r="R945" s="149">
        <f t="shared" si="124"/>
        <v>5</v>
      </c>
      <c r="S945" s="442"/>
      <c r="T945" s="493"/>
      <c r="U945" s="450"/>
      <c r="V945" s="450"/>
      <c r="W945" s="430"/>
      <c r="X945" s="430"/>
      <c r="Y945" s="428"/>
      <c r="Z945" s="433"/>
      <c r="AA945" s="433"/>
      <c r="AB945" s="152"/>
      <c r="AC945" s="155"/>
      <c r="AD945" s="119"/>
      <c r="AE945" s="78"/>
      <c r="AF945" s="123">
        <f t="shared" si="127"/>
        <v>12971</v>
      </c>
    </row>
    <row r="946" spans="1:33" ht="230.25" hidden="1" outlineLevel="3" thickBot="1" x14ac:dyDescent="0.25">
      <c r="A946" s="251" t="s">
        <v>5019</v>
      </c>
      <c r="B946" s="167" t="s">
        <v>3402</v>
      </c>
      <c r="C946" s="254" t="s">
        <v>3166</v>
      </c>
      <c r="D946" s="139" t="s">
        <v>2456</v>
      </c>
      <c r="E946" s="209" t="s">
        <v>2442</v>
      </c>
      <c r="F946" s="139" t="s">
        <v>3403</v>
      </c>
      <c r="G946" s="133" t="s">
        <v>674</v>
      </c>
      <c r="H946" s="526" t="s">
        <v>1227</v>
      </c>
      <c r="I946" s="215" t="s">
        <v>768</v>
      </c>
      <c r="J946" s="257">
        <v>1</v>
      </c>
      <c r="K946" s="178" t="s">
        <v>448</v>
      </c>
      <c r="L946" s="256" t="s">
        <v>5788</v>
      </c>
      <c r="M946" s="174">
        <v>1</v>
      </c>
      <c r="N946" s="147">
        <f t="shared" si="134"/>
        <v>1</v>
      </c>
      <c r="O946" s="551" t="s">
        <v>6563</v>
      </c>
      <c r="P946" s="128" t="s">
        <v>103</v>
      </c>
      <c r="Q946" s="339">
        <v>5</v>
      </c>
      <c r="R946" s="149">
        <f t="shared" si="124"/>
        <v>5</v>
      </c>
      <c r="S946" s="442"/>
      <c r="T946" s="493"/>
      <c r="U946" s="450"/>
      <c r="V946" s="450"/>
      <c r="W946" s="430"/>
      <c r="X946" s="430"/>
      <c r="Y946" s="428"/>
      <c r="Z946" s="433"/>
      <c r="AA946" s="433"/>
      <c r="AB946" s="152"/>
      <c r="AC946" s="155"/>
      <c r="AD946" s="119"/>
      <c r="AE946" s="78"/>
      <c r="AF946" s="123">
        <f t="shared" si="127"/>
        <v>12972</v>
      </c>
    </row>
    <row r="947" spans="1:33" ht="230.25" hidden="1" outlineLevel="3" thickBot="1" x14ac:dyDescent="0.25">
      <c r="A947" s="251" t="s">
        <v>5020</v>
      </c>
      <c r="B947" s="639" t="s">
        <v>3404</v>
      </c>
      <c r="C947" s="635" t="s">
        <v>3212</v>
      </c>
      <c r="D947" s="627" t="s">
        <v>5758</v>
      </c>
      <c r="E947" s="209" t="s">
        <v>194</v>
      </c>
      <c r="F947" s="139" t="s">
        <v>3405</v>
      </c>
      <c r="G947" s="133" t="s">
        <v>674</v>
      </c>
      <c r="H947" s="526" t="s">
        <v>1227</v>
      </c>
      <c r="I947" s="215" t="s">
        <v>768</v>
      </c>
      <c r="J947" s="257">
        <v>1</v>
      </c>
      <c r="K947" s="178" t="s">
        <v>448</v>
      </c>
      <c r="L947" s="256" t="s">
        <v>5788</v>
      </c>
      <c r="M947" s="174">
        <v>1</v>
      </c>
      <c r="N947" s="147">
        <f t="shared" si="134"/>
        <v>1</v>
      </c>
      <c r="O947" s="551" t="s">
        <v>6563</v>
      </c>
      <c r="P947" s="158" t="s">
        <v>103</v>
      </c>
      <c r="Q947" s="339">
        <v>5</v>
      </c>
      <c r="R947" s="149">
        <f t="shared" si="124"/>
        <v>5</v>
      </c>
      <c r="S947" s="442"/>
      <c r="T947" s="493"/>
      <c r="U947" s="450"/>
      <c r="V947" s="450"/>
      <c r="W947" s="430"/>
      <c r="X947" s="430"/>
      <c r="Y947" s="428"/>
      <c r="Z947" s="433"/>
      <c r="AA947" s="433"/>
      <c r="AB947" s="152"/>
      <c r="AC947" s="155"/>
      <c r="AD947" s="119"/>
      <c r="AE947" s="78"/>
      <c r="AF947" s="123">
        <f t="shared" si="127"/>
        <v>12973</v>
      </c>
    </row>
    <row r="948" spans="1:33" ht="230.25" hidden="1" outlineLevel="3" thickBot="1" x14ac:dyDescent="0.25">
      <c r="A948" s="251" t="s">
        <v>5021</v>
      </c>
      <c r="B948" s="639"/>
      <c r="C948" s="635"/>
      <c r="D948" s="627"/>
      <c r="E948" s="209" t="s">
        <v>251</v>
      </c>
      <c r="F948" s="139" t="s">
        <v>1877</v>
      </c>
      <c r="G948" s="133" t="s">
        <v>674</v>
      </c>
      <c r="H948" s="526" t="s">
        <v>1227</v>
      </c>
      <c r="I948" s="215" t="s">
        <v>768</v>
      </c>
      <c r="J948" s="257">
        <v>1</v>
      </c>
      <c r="K948" s="178" t="s">
        <v>446</v>
      </c>
      <c r="L948" s="256" t="s">
        <v>5792</v>
      </c>
      <c r="M948" s="332">
        <v>1</v>
      </c>
      <c r="N948" s="147">
        <f t="shared" si="134"/>
        <v>1</v>
      </c>
      <c r="O948" s="551" t="s">
        <v>6563</v>
      </c>
      <c r="P948" s="70" t="s">
        <v>103</v>
      </c>
      <c r="Q948" s="339">
        <v>5</v>
      </c>
      <c r="R948" s="149">
        <f t="shared" si="124"/>
        <v>5</v>
      </c>
      <c r="S948" s="442"/>
      <c r="T948" s="493"/>
      <c r="U948" s="450"/>
      <c r="V948" s="450"/>
      <c r="W948" s="430"/>
      <c r="X948" s="430"/>
      <c r="Y948" s="428"/>
      <c r="Z948" s="433"/>
      <c r="AA948" s="433"/>
      <c r="AB948" s="152"/>
      <c r="AC948" s="155"/>
      <c r="AD948" s="119"/>
      <c r="AE948" s="78"/>
      <c r="AF948" s="123">
        <f t="shared" si="127"/>
        <v>12974</v>
      </c>
    </row>
    <row r="949" spans="1:33" ht="230.25" hidden="1" outlineLevel="3" thickBot="1" x14ac:dyDescent="0.25">
      <c r="A949" s="251" t="s">
        <v>5022</v>
      </c>
      <c r="B949" s="639" t="s">
        <v>5759</v>
      </c>
      <c r="C949" s="600" t="s">
        <v>3406</v>
      </c>
      <c r="D949" s="624" t="s">
        <v>2729</v>
      </c>
      <c r="E949" s="139" t="s">
        <v>208</v>
      </c>
      <c r="F949" s="139" t="s">
        <v>5760</v>
      </c>
      <c r="G949" s="133" t="s">
        <v>674</v>
      </c>
      <c r="H949" s="526" t="s">
        <v>1227</v>
      </c>
      <c r="I949" s="215" t="s">
        <v>768</v>
      </c>
      <c r="J949" s="257">
        <v>1</v>
      </c>
      <c r="K949" s="259" t="s">
        <v>192</v>
      </c>
      <c r="L949" s="215" t="s">
        <v>203</v>
      </c>
      <c r="M949" s="148">
        <v>1</v>
      </c>
      <c r="N949" s="147">
        <f t="shared" si="134"/>
        <v>1</v>
      </c>
      <c r="O949" s="551" t="s">
        <v>6563</v>
      </c>
      <c r="P949" s="70" t="s">
        <v>103</v>
      </c>
      <c r="Q949" s="339">
        <v>5</v>
      </c>
      <c r="R949" s="149">
        <f t="shared" si="124"/>
        <v>5</v>
      </c>
      <c r="S949" s="442"/>
      <c r="T949" s="493"/>
      <c r="U949" s="450"/>
      <c r="V949" s="450"/>
      <c r="W949" s="430"/>
      <c r="X949" s="430"/>
      <c r="Y949" s="428"/>
      <c r="Z949" s="433"/>
      <c r="AA949" s="433"/>
      <c r="AB949" s="152"/>
      <c r="AC949" s="155"/>
      <c r="AD949" s="119"/>
      <c r="AE949" s="78"/>
      <c r="AF949" s="123">
        <f t="shared" si="127"/>
        <v>12975</v>
      </c>
    </row>
    <row r="950" spans="1:33" ht="230.25" hidden="1" outlineLevel="3" thickBot="1" x14ac:dyDescent="0.25">
      <c r="A950" s="251" t="s">
        <v>5023</v>
      </c>
      <c r="B950" s="639"/>
      <c r="C950" s="602"/>
      <c r="D950" s="625"/>
      <c r="E950" s="139" t="s">
        <v>255</v>
      </c>
      <c r="F950" s="139" t="s">
        <v>5872</v>
      </c>
      <c r="G950" s="143" t="s">
        <v>4218</v>
      </c>
      <c r="H950" s="526" t="s">
        <v>1803</v>
      </c>
      <c r="I950" s="215" t="s">
        <v>3018</v>
      </c>
      <c r="J950" s="257">
        <v>3</v>
      </c>
      <c r="K950" s="178" t="s">
        <v>5794</v>
      </c>
      <c r="L950" s="256" t="s">
        <v>449</v>
      </c>
      <c r="M950" s="131">
        <v>1</v>
      </c>
      <c r="N950" s="147">
        <f t="shared" si="134"/>
        <v>3</v>
      </c>
      <c r="O950" s="551" t="s">
        <v>6563</v>
      </c>
      <c r="P950" s="158" t="s">
        <v>6348</v>
      </c>
      <c r="Q950" s="339">
        <v>2</v>
      </c>
      <c r="R950" s="149">
        <f t="shared" si="124"/>
        <v>6</v>
      </c>
      <c r="S950" s="442"/>
      <c r="T950" s="493"/>
      <c r="U950" s="450"/>
      <c r="V950" s="450"/>
      <c r="W950" s="430"/>
      <c r="X950" s="430"/>
      <c r="Y950" s="428"/>
      <c r="Z950" s="433"/>
      <c r="AA950" s="433"/>
      <c r="AB950" s="152"/>
      <c r="AC950" s="155"/>
      <c r="AD950" s="119"/>
      <c r="AE950" s="78"/>
      <c r="AF950" s="123">
        <f t="shared" si="127"/>
        <v>12976</v>
      </c>
    </row>
    <row r="951" spans="1:33" ht="230.25" hidden="1" outlineLevel="3" thickBot="1" x14ac:dyDescent="0.25">
      <c r="A951" s="251" t="s">
        <v>5024</v>
      </c>
      <c r="B951" s="167" t="s">
        <v>5795</v>
      </c>
      <c r="C951" s="326" t="s">
        <v>3213</v>
      </c>
      <c r="D951" s="212" t="s">
        <v>5797</v>
      </c>
      <c r="E951" s="139" t="s">
        <v>2442</v>
      </c>
      <c r="F951" s="139" t="s">
        <v>5800</v>
      </c>
      <c r="G951" s="143" t="s">
        <v>4218</v>
      </c>
      <c r="H951" s="526" t="s">
        <v>1803</v>
      </c>
      <c r="I951" s="215" t="s">
        <v>3018</v>
      </c>
      <c r="J951" s="257">
        <v>3</v>
      </c>
      <c r="K951" s="178" t="s">
        <v>222</v>
      </c>
      <c r="L951" s="256" t="s">
        <v>203</v>
      </c>
      <c r="M951" s="148">
        <v>2</v>
      </c>
      <c r="N951" s="132">
        <f t="shared" ref="N951:N956" si="135">J951*M951</f>
        <v>6</v>
      </c>
      <c r="O951" s="551" t="s">
        <v>6563</v>
      </c>
      <c r="P951" s="158" t="s">
        <v>6348</v>
      </c>
      <c r="Q951" s="339">
        <v>2</v>
      </c>
      <c r="R951" s="149">
        <f t="shared" si="124"/>
        <v>12</v>
      </c>
      <c r="S951" s="442"/>
      <c r="T951" s="493"/>
      <c r="U951" s="450"/>
      <c r="V951" s="450"/>
      <c r="W951" s="430"/>
      <c r="X951" s="430"/>
      <c r="Y951" s="428"/>
      <c r="Z951" s="433"/>
      <c r="AA951" s="433"/>
      <c r="AB951" s="152"/>
      <c r="AC951" s="155"/>
      <c r="AD951" s="119"/>
      <c r="AE951" s="78"/>
      <c r="AF951" s="123">
        <f t="shared" si="127"/>
        <v>12977</v>
      </c>
    </row>
    <row r="952" spans="1:33" ht="230.25" hidden="1" outlineLevel="3" thickBot="1" x14ac:dyDescent="0.25">
      <c r="A952" s="251" t="s">
        <v>5025</v>
      </c>
      <c r="B952" s="167" t="s">
        <v>5796</v>
      </c>
      <c r="C952" s="254" t="s">
        <v>3214</v>
      </c>
      <c r="D952" s="212" t="s">
        <v>5798</v>
      </c>
      <c r="E952" s="139" t="s">
        <v>2442</v>
      </c>
      <c r="F952" s="139" t="s">
        <v>5799</v>
      </c>
      <c r="G952" s="143" t="s">
        <v>4218</v>
      </c>
      <c r="H952" s="526" t="s">
        <v>1803</v>
      </c>
      <c r="I952" s="215" t="s">
        <v>3018</v>
      </c>
      <c r="J952" s="257">
        <v>3</v>
      </c>
      <c r="K952" s="178" t="s">
        <v>222</v>
      </c>
      <c r="L952" s="256" t="s">
        <v>203</v>
      </c>
      <c r="M952" s="148">
        <v>2</v>
      </c>
      <c r="N952" s="132">
        <f t="shared" si="135"/>
        <v>6</v>
      </c>
      <c r="O952" s="551" t="s">
        <v>6563</v>
      </c>
      <c r="P952" s="158" t="s">
        <v>6348</v>
      </c>
      <c r="Q952" s="339">
        <v>2</v>
      </c>
      <c r="R952" s="149">
        <f t="shared" si="124"/>
        <v>12</v>
      </c>
      <c r="S952" s="442"/>
      <c r="T952" s="493"/>
      <c r="U952" s="450"/>
      <c r="V952" s="450"/>
      <c r="W952" s="430"/>
      <c r="X952" s="430"/>
      <c r="Y952" s="428"/>
      <c r="Z952" s="433"/>
      <c r="AA952" s="433"/>
      <c r="AB952" s="152"/>
      <c r="AC952" s="155"/>
      <c r="AD952" s="119"/>
      <c r="AE952" s="78"/>
      <c r="AF952" s="123">
        <f t="shared" si="127"/>
        <v>12978</v>
      </c>
    </row>
    <row r="953" spans="1:33" ht="230.25" hidden="1" outlineLevel="3" thickBot="1" x14ac:dyDescent="0.25">
      <c r="A953" s="251" t="s">
        <v>5026</v>
      </c>
      <c r="B953" s="639" t="s">
        <v>3167</v>
      </c>
      <c r="C953" s="600" t="s">
        <v>3256</v>
      </c>
      <c r="D953" s="624" t="s">
        <v>3168</v>
      </c>
      <c r="E953" s="139" t="s">
        <v>3169</v>
      </c>
      <c r="F953" s="139" t="s">
        <v>3170</v>
      </c>
      <c r="G953" s="143" t="s">
        <v>4218</v>
      </c>
      <c r="H953" s="526" t="s">
        <v>1803</v>
      </c>
      <c r="I953" s="215" t="s">
        <v>3018</v>
      </c>
      <c r="J953" s="257">
        <v>3</v>
      </c>
      <c r="K953" s="178" t="s">
        <v>222</v>
      </c>
      <c r="L953" s="256" t="s">
        <v>203</v>
      </c>
      <c r="M953" s="148">
        <v>2</v>
      </c>
      <c r="N953" s="132">
        <f t="shared" si="135"/>
        <v>6</v>
      </c>
      <c r="O953" s="551" t="s">
        <v>6563</v>
      </c>
      <c r="P953" s="158" t="s">
        <v>6348</v>
      </c>
      <c r="Q953" s="338">
        <v>3</v>
      </c>
      <c r="R953" s="149">
        <f>J953*M953*Q953</f>
        <v>18</v>
      </c>
      <c r="S953" s="442"/>
      <c r="T953" s="493"/>
      <c r="U953" s="450"/>
      <c r="V953" s="450"/>
      <c r="W953" s="430"/>
      <c r="X953" s="430"/>
      <c r="Y953" s="428"/>
      <c r="Z953" s="433"/>
      <c r="AA953" s="433"/>
      <c r="AB953" s="152"/>
      <c r="AC953" s="155"/>
      <c r="AD953" s="119"/>
      <c r="AE953" s="78"/>
      <c r="AF953" s="123">
        <f t="shared" si="127"/>
        <v>12979</v>
      </c>
      <c r="AG953" s="78">
        <f>VALUE(RIGHT((IF(A953="",0,A953)),5))</f>
        <v>12979</v>
      </c>
    </row>
    <row r="954" spans="1:33" ht="230.25" hidden="1" outlineLevel="3" thickBot="1" x14ac:dyDescent="0.25">
      <c r="A954" s="251" t="s">
        <v>5027</v>
      </c>
      <c r="B954" s="639"/>
      <c r="C954" s="601"/>
      <c r="D954" s="638"/>
      <c r="E954" s="139" t="s">
        <v>3171</v>
      </c>
      <c r="F954" s="139" t="s">
        <v>3170</v>
      </c>
      <c r="G954" s="143" t="s">
        <v>4218</v>
      </c>
      <c r="H954" s="526" t="s">
        <v>1803</v>
      </c>
      <c r="I954" s="215" t="s">
        <v>3018</v>
      </c>
      <c r="J954" s="257">
        <v>3</v>
      </c>
      <c r="K954" s="178" t="s">
        <v>222</v>
      </c>
      <c r="L954" s="256" t="s">
        <v>203</v>
      </c>
      <c r="M954" s="148">
        <v>2</v>
      </c>
      <c r="N954" s="132">
        <f t="shared" si="135"/>
        <v>6</v>
      </c>
      <c r="O954" s="551" t="s">
        <v>6563</v>
      </c>
      <c r="P954" s="158" t="s">
        <v>6348</v>
      </c>
      <c r="Q954" s="338">
        <v>3</v>
      </c>
      <c r="R954" s="149">
        <f>J954*M954*Q954</f>
        <v>18</v>
      </c>
      <c r="S954" s="442"/>
      <c r="T954" s="493"/>
      <c r="U954" s="450"/>
      <c r="V954" s="450"/>
      <c r="W954" s="430"/>
      <c r="X954" s="430"/>
      <c r="Y954" s="428"/>
      <c r="Z954" s="433"/>
      <c r="AA954" s="433"/>
      <c r="AB954" s="152"/>
      <c r="AC954" s="155"/>
      <c r="AD954" s="119"/>
      <c r="AE954" s="78"/>
      <c r="AF954" s="123">
        <f t="shared" si="127"/>
        <v>12980</v>
      </c>
      <c r="AG954" s="78">
        <f>VALUE(RIGHT((IF(A954="",0,A954)),5))</f>
        <v>12980</v>
      </c>
    </row>
    <row r="955" spans="1:33" ht="230.25" hidden="1" outlineLevel="3" thickBot="1" x14ac:dyDescent="0.25">
      <c r="A955" s="251" t="s">
        <v>5028</v>
      </c>
      <c r="B955" s="639"/>
      <c r="C955" s="602"/>
      <c r="D955" s="625"/>
      <c r="E955" s="139" t="s">
        <v>3172</v>
      </c>
      <c r="F955" s="139" t="s">
        <v>3173</v>
      </c>
      <c r="G955" s="143" t="s">
        <v>4218</v>
      </c>
      <c r="H955" s="526" t="s">
        <v>1803</v>
      </c>
      <c r="I955" s="215" t="s">
        <v>3018</v>
      </c>
      <c r="J955" s="257">
        <v>3</v>
      </c>
      <c r="K955" s="178" t="s">
        <v>222</v>
      </c>
      <c r="L955" s="256" t="s">
        <v>203</v>
      </c>
      <c r="M955" s="148">
        <v>2</v>
      </c>
      <c r="N955" s="132">
        <f t="shared" si="135"/>
        <v>6</v>
      </c>
      <c r="O955" s="551" t="s">
        <v>6563</v>
      </c>
      <c r="P955" s="158" t="s">
        <v>6348</v>
      </c>
      <c r="Q955" s="338">
        <v>3</v>
      </c>
      <c r="R955" s="149">
        <f>J955*M955*Q955</f>
        <v>18</v>
      </c>
      <c r="S955" s="442"/>
      <c r="T955" s="493"/>
      <c r="U955" s="450"/>
      <c r="V955" s="450"/>
      <c r="W955" s="430"/>
      <c r="X955" s="430"/>
      <c r="Y955" s="428"/>
      <c r="Z955" s="433"/>
      <c r="AA955" s="433"/>
      <c r="AB955" s="152"/>
      <c r="AC955" s="155"/>
      <c r="AD955" s="119"/>
      <c r="AE955" s="78"/>
      <c r="AF955" s="123">
        <f t="shared" si="127"/>
        <v>12981</v>
      </c>
      <c r="AG955" s="78">
        <f>VALUE(RIGHT((IF(A955="",0,A955)),5))</f>
        <v>12981</v>
      </c>
    </row>
    <row r="956" spans="1:33" ht="230.25" hidden="1" outlineLevel="3" thickBot="1" x14ac:dyDescent="0.25">
      <c r="A956" s="251" t="s">
        <v>5029</v>
      </c>
      <c r="B956" s="363" t="s">
        <v>4178</v>
      </c>
      <c r="C956" s="254" t="s">
        <v>4177</v>
      </c>
      <c r="D956" s="139" t="s">
        <v>4358</v>
      </c>
      <c r="E956" s="139" t="s">
        <v>4459</v>
      </c>
      <c r="F956" s="361" t="s">
        <v>4179</v>
      </c>
      <c r="G956" s="143" t="s">
        <v>4218</v>
      </c>
      <c r="H956" s="526" t="s">
        <v>1803</v>
      </c>
      <c r="I956" s="215" t="s">
        <v>3018</v>
      </c>
      <c r="J956" s="257">
        <v>3</v>
      </c>
      <c r="K956" s="178" t="s">
        <v>222</v>
      </c>
      <c r="L956" s="256" t="s">
        <v>203</v>
      </c>
      <c r="M956" s="148">
        <v>2</v>
      </c>
      <c r="N956" s="132">
        <f t="shared" si="135"/>
        <v>6</v>
      </c>
      <c r="O956" s="551" t="s">
        <v>6563</v>
      </c>
      <c r="P956" s="158" t="s">
        <v>6348</v>
      </c>
      <c r="Q956" s="338">
        <v>3</v>
      </c>
      <c r="R956" s="149">
        <f>J956*M956*Q956</f>
        <v>18</v>
      </c>
      <c r="S956" s="442"/>
      <c r="T956" s="493"/>
      <c r="U956" s="450"/>
      <c r="V956" s="450"/>
      <c r="W956" s="430"/>
      <c r="X956" s="430"/>
      <c r="Y956" s="428"/>
      <c r="Z956" s="433"/>
      <c r="AA956" s="433"/>
      <c r="AB956" s="152"/>
      <c r="AC956" s="155"/>
      <c r="AD956" s="119"/>
      <c r="AE956" s="78"/>
      <c r="AF956" s="123">
        <f t="shared" si="127"/>
        <v>12982</v>
      </c>
    </row>
    <row r="957" spans="1:33" ht="230.25" hidden="1" outlineLevel="3" thickBot="1" x14ac:dyDescent="0.25">
      <c r="A957" s="251" t="s">
        <v>5030</v>
      </c>
      <c r="B957" s="167" t="s">
        <v>3253</v>
      </c>
      <c r="C957" s="362" t="s">
        <v>3254</v>
      </c>
      <c r="D957" s="209" t="s">
        <v>3407</v>
      </c>
      <c r="E957" s="209" t="s">
        <v>3175</v>
      </c>
      <c r="F957" s="209" t="s">
        <v>3408</v>
      </c>
      <c r="G957" s="143" t="s">
        <v>1254</v>
      </c>
      <c r="H957" s="526" t="s">
        <v>1227</v>
      </c>
      <c r="I957" s="215" t="s">
        <v>768</v>
      </c>
      <c r="J957" s="255">
        <v>1</v>
      </c>
      <c r="K957" s="259" t="s">
        <v>192</v>
      </c>
      <c r="L957" s="215" t="s">
        <v>203</v>
      </c>
      <c r="M957" s="149">
        <v>1</v>
      </c>
      <c r="N957" s="147">
        <f>M957*J957</f>
        <v>1</v>
      </c>
      <c r="O957" s="551" t="s">
        <v>6563</v>
      </c>
      <c r="P957" s="70" t="s">
        <v>103</v>
      </c>
      <c r="Q957" s="339">
        <v>5</v>
      </c>
      <c r="R957" s="149">
        <f t="shared" ref="R957:R985" si="136">Q957*N957</f>
        <v>5</v>
      </c>
      <c r="S957" s="442"/>
      <c r="T957" s="493"/>
      <c r="U957" s="450"/>
      <c r="V957" s="450"/>
      <c r="W957" s="430"/>
      <c r="X957" s="430"/>
      <c r="Y957" s="428"/>
      <c r="Z957" s="433"/>
      <c r="AA957" s="433"/>
      <c r="AB957" s="152"/>
      <c r="AC957" s="155"/>
      <c r="AD957" s="119"/>
      <c r="AE957" s="78"/>
      <c r="AF957" s="123">
        <f t="shared" si="127"/>
        <v>12983</v>
      </c>
      <c r="AG957" s="78">
        <f>VALUE(RIGHT((IF(A957="",0,A957)),5))</f>
        <v>12983</v>
      </c>
    </row>
    <row r="958" spans="1:33" ht="230.25" hidden="1" outlineLevel="3" thickBot="1" x14ac:dyDescent="0.25">
      <c r="A958" s="251" t="s">
        <v>5031</v>
      </c>
      <c r="B958" s="167" t="s">
        <v>3253</v>
      </c>
      <c r="C958" s="362" t="s">
        <v>3255</v>
      </c>
      <c r="D958" s="209" t="s">
        <v>3176</v>
      </c>
      <c r="E958" s="209" t="s">
        <v>3175</v>
      </c>
      <c r="F958" s="209" t="s">
        <v>3409</v>
      </c>
      <c r="G958" s="143" t="s">
        <v>1254</v>
      </c>
      <c r="H958" s="526" t="s">
        <v>1227</v>
      </c>
      <c r="I958" s="215" t="s">
        <v>768</v>
      </c>
      <c r="J958" s="255">
        <v>1</v>
      </c>
      <c r="K958" s="259" t="s">
        <v>192</v>
      </c>
      <c r="L958" s="215" t="s">
        <v>203</v>
      </c>
      <c r="M958" s="149">
        <v>1</v>
      </c>
      <c r="N958" s="147">
        <f>M958*J958</f>
        <v>1</v>
      </c>
      <c r="O958" s="551" t="s">
        <v>6563</v>
      </c>
      <c r="P958" s="70" t="s">
        <v>103</v>
      </c>
      <c r="Q958" s="339">
        <v>5</v>
      </c>
      <c r="R958" s="149">
        <f t="shared" si="136"/>
        <v>5</v>
      </c>
      <c r="S958" s="442"/>
      <c r="T958" s="493"/>
      <c r="U958" s="450"/>
      <c r="V958" s="450"/>
      <c r="W958" s="430"/>
      <c r="X958" s="430"/>
      <c r="Y958" s="428"/>
      <c r="Z958" s="433"/>
      <c r="AA958" s="433"/>
      <c r="AB958" s="152"/>
      <c r="AC958" s="155"/>
      <c r="AD958" s="119"/>
      <c r="AE958" s="78"/>
      <c r="AF958" s="123">
        <f t="shared" si="127"/>
        <v>12984</v>
      </c>
      <c r="AG958" s="78">
        <f>VALUE(RIGHT((IF(A958="",0,A958)),5))</f>
        <v>12984</v>
      </c>
    </row>
    <row r="959" spans="1:33" ht="230.25" hidden="1" outlineLevel="3" thickBot="1" x14ac:dyDescent="0.25">
      <c r="A959" s="251" t="s">
        <v>5032</v>
      </c>
      <c r="B959" s="596" t="s">
        <v>4359</v>
      </c>
      <c r="C959" s="600" t="s">
        <v>3258</v>
      </c>
      <c r="D959" s="624" t="s">
        <v>720</v>
      </c>
      <c r="E959" s="139" t="s">
        <v>208</v>
      </c>
      <c r="F959" s="209" t="s">
        <v>2410</v>
      </c>
      <c r="G959" s="143" t="s">
        <v>1254</v>
      </c>
      <c r="H959" s="526" t="s">
        <v>1227</v>
      </c>
      <c r="I959" s="215" t="s">
        <v>768</v>
      </c>
      <c r="J959" s="255">
        <v>1</v>
      </c>
      <c r="K959" s="259" t="s">
        <v>192</v>
      </c>
      <c r="L959" s="215" t="s">
        <v>203</v>
      </c>
      <c r="M959" s="149">
        <v>1</v>
      </c>
      <c r="N959" s="147">
        <f>M959*J959</f>
        <v>1</v>
      </c>
      <c r="O959" s="551" t="s">
        <v>6563</v>
      </c>
      <c r="P959" s="70" t="s">
        <v>103</v>
      </c>
      <c r="Q959" s="339">
        <v>5</v>
      </c>
      <c r="R959" s="149">
        <f t="shared" si="136"/>
        <v>5</v>
      </c>
      <c r="S959" s="442"/>
      <c r="T959" s="493"/>
      <c r="U959" s="450"/>
      <c r="V959" s="450"/>
      <c r="W959" s="430"/>
      <c r="X959" s="430"/>
      <c r="Y959" s="428"/>
      <c r="Z959" s="433"/>
      <c r="AA959" s="433"/>
      <c r="AB959" s="152"/>
      <c r="AC959" s="155"/>
      <c r="AD959" s="119"/>
      <c r="AE959" s="78"/>
      <c r="AF959" s="123">
        <f t="shared" si="127"/>
        <v>12985</v>
      </c>
    </row>
    <row r="960" spans="1:33" ht="230.25" hidden="1" outlineLevel="3" thickBot="1" x14ac:dyDescent="0.25">
      <c r="A960" s="251" t="s">
        <v>5033</v>
      </c>
      <c r="B960" s="597"/>
      <c r="C960" s="602"/>
      <c r="D960" s="625"/>
      <c r="E960" s="139" t="s">
        <v>255</v>
      </c>
      <c r="F960" s="209" t="s">
        <v>3272</v>
      </c>
      <c r="G960" s="143" t="s">
        <v>4218</v>
      </c>
      <c r="H960" s="526" t="s">
        <v>1803</v>
      </c>
      <c r="I960" s="215" t="s">
        <v>3018</v>
      </c>
      <c r="J960" s="257">
        <v>3</v>
      </c>
      <c r="K960" s="178" t="s">
        <v>453</v>
      </c>
      <c r="L960" s="256" t="s">
        <v>449</v>
      </c>
      <c r="M960" s="131">
        <v>2</v>
      </c>
      <c r="N960" s="132">
        <f>J960*M960</f>
        <v>6</v>
      </c>
      <c r="O960" s="551" t="s">
        <v>6563</v>
      </c>
      <c r="P960" s="158" t="s">
        <v>6348</v>
      </c>
      <c r="Q960" s="338">
        <v>3</v>
      </c>
      <c r="R960" s="149">
        <f>J960*M960*Q960</f>
        <v>18</v>
      </c>
      <c r="S960" s="442"/>
      <c r="T960" s="493"/>
      <c r="U960" s="450"/>
      <c r="V960" s="450"/>
      <c r="W960" s="430"/>
      <c r="X960" s="430"/>
      <c r="Y960" s="428"/>
      <c r="Z960" s="433"/>
      <c r="AA960" s="433"/>
      <c r="AB960" s="152"/>
      <c r="AC960" s="155"/>
      <c r="AD960" s="119"/>
      <c r="AE960" s="78"/>
      <c r="AF960" s="123">
        <f t="shared" si="127"/>
        <v>12986</v>
      </c>
    </row>
    <row r="961" spans="1:32" ht="294" hidden="1" outlineLevel="3" thickBot="1" x14ac:dyDescent="0.25">
      <c r="A961" s="251" t="s">
        <v>5034</v>
      </c>
      <c r="B961" s="596" t="s">
        <v>4360</v>
      </c>
      <c r="C961" s="635" t="s">
        <v>3259</v>
      </c>
      <c r="D961" s="627" t="s">
        <v>3410</v>
      </c>
      <c r="E961" s="139" t="s">
        <v>160</v>
      </c>
      <c r="F961" s="139" t="s">
        <v>4361</v>
      </c>
      <c r="G961" s="133" t="s">
        <v>729</v>
      </c>
      <c r="H961" s="526" t="s">
        <v>1227</v>
      </c>
      <c r="I961" s="215" t="s">
        <v>768</v>
      </c>
      <c r="J961" s="257">
        <v>1</v>
      </c>
      <c r="K961" s="178" t="s">
        <v>211</v>
      </c>
      <c r="L961" s="256" t="s">
        <v>341</v>
      </c>
      <c r="M961" s="148">
        <v>1</v>
      </c>
      <c r="N961" s="147">
        <f>J961*M961</f>
        <v>1</v>
      </c>
      <c r="O961" s="551" t="s">
        <v>6563</v>
      </c>
      <c r="P961" s="158" t="s">
        <v>103</v>
      </c>
      <c r="Q961" s="339">
        <v>5</v>
      </c>
      <c r="R961" s="149">
        <f t="shared" si="136"/>
        <v>5</v>
      </c>
      <c r="S961" s="442"/>
      <c r="T961" s="493"/>
      <c r="U961" s="450"/>
      <c r="V961" s="450"/>
      <c r="W961" s="430"/>
      <c r="X961" s="430"/>
      <c r="Y961" s="428"/>
      <c r="Z961" s="433"/>
      <c r="AA961" s="433"/>
      <c r="AB961" s="152"/>
      <c r="AC961" s="155"/>
      <c r="AD961" s="119"/>
      <c r="AE961" s="78"/>
      <c r="AF961" s="123">
        <f t="shared" si="127"/>
        <v>12987</v>
      </c>
    </row>
    <row r="962" spans="1:32" ht="294" hidden="1" outlineLevel="3" thickBot="1" x14ac:dyDescent="0.25">
      <c r="A962" s="251" t="s">
        <v>5035</v>
      </c>
      <c r="B962" s="597"/>
      <c r="C962" s="635"/>
      <c r="D962" s="627"/>
      <c r="E962" s="139" t="s">
        <v>163</v>
      </c>
      <c r="F962" s="139" t="s">
        <v>4362</v>
      </c>
      <c r="G962" s="133" t="s">
        <v>674</v>
      </c>
      <c r="H962" s="526" t="s">
        <v>1227</v>
      </c>
      <c r="I962" s="215" t="s">
        <v>768</v>
      </c>
      <c r="J962" s="257">
        <v>1</v>
      </c>
      <c r="K962" s="178" t="s">
        <v>211</v>
      </c>
      <c r="L962" s="256" t="s">
        <v>341</v>
      </c>
      <c r="M962" s="166">
        <v>1</v>
      </c>
      <c r="N962" s="147">
        <f>J962*M962</f>
        <v>1</v>
      </c>
      <c r="O962" s="551" t="s">
        <v>6563</v>
      </c>
      <c r="P962" s="152" t="s">
        <v>103</v>
      </c>
      <c r="Q962" s="339">
        <v>5</v>
      </c>
      <c r="R962" s="149">
        <f t="shared" si="136"/>
        <v>5</v>
      </c>
      <c r="S962" s="442"/>
      <c r="T962" s="493"/>
      <c r="U962" s="450"/>
      <c r="V962" s="450"/>
      <c r="W962" s="430"/>
      <c r="X962" s="430"/>
      <c r="Y962" s="428"/>
      <c r="Z962" s="433"/>
      <c r="AA962" s="433"/>
      <c r="AB962" s="152"/>
      <c r="AC962" s="155"/>
      <c r="AD962" s="119"/>
      <c r="AE962" s="78"/>
      <c r="AF962" s="123">
        <f t="shared" si="127"/>
        <v>12988</v>
      </c>
    </row>
    <row r="963" spans="1:32" ht="255.75" hidden="1" outlineLevel="3" thickBot="1" x14ac:dyDescent="0.25">
      <c r="A963" s="251" t="s">
        <v>5036</v>
      </c>
      <c r="B963" s="596" t="s">
        <v>3263</v>
      </c>
      <c r="C963" s="635" t="s">
        <v>3260</v>
      </c>
      <c r="D963" s="627" t="s">
        <v>3411</v>
      </c>
      <c r="E963" s="139" t="s">
        <v>196</v>
      </c>
      <c r="F963" s="139" t="s">
        <v>4363</v>
      </c>
      <c r="G963" s="133" t="s">
        <v>729</v>
      </c>
      <c r="H963" s="526" t="s">
        <v>1227</v>
      </c>
      <c r="I963" s="215" t="s">
        <v>768</v>
      </c>
      <c r="J963" s="257">
        <v>1</v>
      </c>
      <c r="K963" s="178" t="s">
        <v>277</v>
      </c>
      <c r="L963" s="256" t="s">
        <v>336</v>
      </c>
      <c r="M963" s="148">
        <v>2</v>
      </c>
      <c r="N963" s="147">
        <f>J963*M963</f>
        <v>2</v>
      </c>
      <c r="O963" s="551" t="s">
        <v>6563</v>
      </c>
      <c r="P963" s="158" t="s">
        <v>6348</v>
      </c>
      <c r="Q963" s="339">
        <v>2</v>
      </c>
      <c r="R963" s="149">
        <f t="shared" si="136"/>
        <v>4</v>
      </c>
      <c r="S963" s="442"/>
      <c r="T963" s="493"/>
      <c r="U963" s="450"/>
      <c r="V963" s="450"/>
      <c r="W963" s="430"/>
      <c r="X963" s="430"/>
      <c r="Y963" s="428"/>
      <c r="Z963" s="433"/>
      <c r="AA963" s="433"/>
      <c r="AB963" s="152"/>
      <c r="AC963" s="155"/>
      <c r="AD963" s="119"/>
      <c r="AE963" s="78"/>
      <c r="AF963" s="123">
        <f t="shared" si="127"/>
        <v>12989</v>
      </c>
    </row>
    <row r="964" spans="1:32" ht="230.25" hidden="1" outlineLevel="3" thickBot="1" x14ac:dyDescent="0.25">
      <c r="A964" s="251" t="s">
        <v>5037</v>
      </c>
      <c r="B964" s="597"/>
      <c r="C964" s="635"/>
      <c r="D964" s="627"/>
      <c r="E964" s="139" t="s">
        <v>243</v>
      </c>
      <c r="F964" s="139" t="s">
        <v>3412</v>
      </c>
      <c r="G964" s="133" t="s">
        <v>674</v>
      </c>
      <c r="H964" s="526" t="s">
        <v>1227</v>
      </c>
      <c r="I964" s="215" t="s">
        <v>768</v>
      </c>
      <c r="J964" s="257">
        <v>1</v>
      </c>
      <c r="K964" s="178" t="s">
        <v>277</v>
      </c>
      <c r="L964" s="256" t="s">
        <v>341</v>
      </c>
      <c r="M964" s="148">
        <v>1</v>
      </c>
      <c r="N964" s="147">
        <f>J964*M964</f>
        <v>1</v>
      </c>
      <c r="O964" s="551" t="s">
        <v>6563</v>
      </c>
      <c r="P964" s="158" t="s">
        <v>6376</v>
      </c>
      <c r="Q964" s="339">
        <v>2</v>
      </c>
      <c r="R964" s="149">
        <f t="shared" si="136"/>
        <v>2</v>
      </c>
      <c r="S964" s="442"/>
      <c r="T964" s="493"/>
      <c r="U964" s="450"/>
      <c r="V964" s="450"/>
      <c r="W964" s="430"/>
      <c r="X964" s="430"/>
      <c r="Y964" s="428"/>
      <c r="Z964" s="433"/>
      <c r="AA964" s="433"/>
      <c r="AB964" s="152"/>
      <c r="AC964" s="155"/>
      <c r="AD964" s="119"/>
      <c r="AE964" s="78"/>
      <c r="AF964" s="123">
        <f t="shared" si="127"/>
        <v>12990</v>
      </c>
    </row>
    <row r="965" spans="1:32" ht="255.75" hidden="1" outlineLevel="3" thickBot="1" x14ac:dyDescent="0.25">
      <c r="A965" s="251" t="s">
        <v>5038</v>
      </c>
      <c r="B965" s="596" t="s">
        <v>4364</v>
      </c>
      <c r="C965" s="600" t="s">
        <v>3261</v>
      </c>
      <c r="D965" s="627" t="s">
        <v>3413</v>
      </c>
      <c r="E965" s="139" t="s">
        <v>160</v>
      </c>
      <c r="F965" s="139" t="s">
        <v>4363</v>
      </c>
      <c r="G965" s="143" t="s">
        <v>1254</v>
      </c>
      <c r="H965" s="526" t="s">
        <v>1227</v>
      </c>
      <c r="I965" s="215" t="s">
        <v>768</v>
      </c>
      <c r="J965" s="255">
        <v>1</v>
      </c>
      <c r="K965" s="178" t="s">
        <v>448</v>
      </c>
      <c r="L965" s="256" t="s">
        <v>5788</v>
      </c>
      <c r="M965" s="148">
        <v>1</v>
      </c>
      <c r="N965" s="132">
        <f>M965*J965</f>
        <v>1</v>
      </c>
      <c r="O965" s="551" t="s">
        <v>6563</v>
      </c>
      <c r="P965" s="158" t="s">
        <v>6348</v>
      </c>
      <c r="Q965" s="339">
        <v>2</v>
      </c>
      <c r="R965" s="149">
        <f t="shared" si="136"/>
        <v>2</v>
      </c>
      <c r="S965" s="442"/>
      <c r="T965" s="493"/>
      <c r="U965" s="450"/>
      <c r="V965" s="450"/>
      <c r="W965" s="430"/>
      <c r="X965" s="430"/>
      <c r="Y965" s="428"/>
      <c r="Z965" s="433"/>
      <c r="AA965" s="433"/>
      <c r="AB965" s="152"/>
      <c r="AC965" s="155"/>
      <c r="AD965" s="119"/>
      <c r="AE965" s="78"/>
      <c r="AF965" s="123">
        <f t="shared" si="127"/>
        <v>12991</v>
      </c>
    </row>
    <row r="966" spans="1:32" ht="230.25" hidden="1" outlineLevel="3" thickBot="1" x14ac:dyDescent="0.25">
      <c r="A966" s="251" t="s">
        <v>5039</v>
      </c>
      <c r="B966" s="597"/>
      <c r="C966" s="602"/>
      <c r="D966" s="627"/>
      <c r="E966" s="139" t="s">
        <v>163</v>
      </c>
      <c r="F966" s="139" t="s">
        <v>3414</v>
      </c>
      <c r="G966" s="143" t="s">
        <v>1254</v>
      </c>
      <c r="H966" s="526" t="s">
        <v>1227</v>
      </c>
      <c r="I966" s="215" t="s">
        <v>768</v>
      </c>
      <c r="J966" s="255">
        <v>1</v>
      </c>
      <c r="K966" s="178" t="s">
        <v>446</v>
      </c>
      <c r="L966" s="256" t="s">
        <v>5792</v>
      </c>
      <c r="M966" s="148">
        <v>1</v>
      </c>
      <c r="N966" s="132">
        <f>M966*J966</f>
        <v>1</v>
      </c>
      <c r="O966" s="551" t="s">
        <v>6563</v>
      </c>
      <c r="P966" s="158" t="s">
        <v>6376</v>
      </c>
      <c r="Q966" s="339">
        <v>2</v>
      </c>
      <c r="R966" s="149">
        <f t="shared" si="136"/>
        <v>2</v>
      </c>
      <c r="S966" s="442"/>
      <c r="T966" s="493"/>
      <c r="U966" s="450"/>
      <c r="V966" s="450"/>
      <c r="W966" s="430"/>
      <c r="X966" s="430"/>
      <c r="Y966" s="428"/>
      <c r="Z966" s="433"/>
      <c r="AA966" s="433"/>
      <c r="AB966" s="152"/>
      <c r="AC966" s="155"/>
      <c r="AD966" s="119"/>
      <c r="AE966" s="78"/>
      <c r="AF966" s="123">
        <f t="shared" si="127"/>
        <v>12992</v>
      </c>
    </row>
    <row r="967" spans="1:32" ht="255.75" hidden="1" outlineLevel="3" thickBot="1" x14ac:dyDescent="0.25">
      <c r="A967" s="251" t="s">
        <v>5040</v>
      </c>
      <c r="B967" s="596" t="s">
        <v>3264</v>
      </c>
      <c r="C967" s="635" t="s">
        <v>3262</v>
      </c>
      <c r="D967" s="627" t="s">
        <v>3411</v>
      </c>
      <c r="E967" s="139" t="s">
        <v>196</v>
      </c>
      <c r="F967" s="139" t="s">
        <v>4363</v>
      </c>
      <c r="G967" s="133" t="s">
        <v>729</v>
      </c>
      <c r="H967" s="526" t="s">
        <v>1227</v>
      </c>
      <c r="I967" s="215" t="s">
        <v>768</v>
      </c>
      <c r="J967" s="257">
        <v>1</v>
      </c>
      <c r="K967" s="178" t="s">
        <v>277</v>
      </c>
      <c r="L967" s="256" t="s">
        <v>336</v>
      </c>
      <c r="M967" s="148">
        <v>1</v>
      </c>
      <c r="N967" s="147">
        <f>J967*M967</f>
        <v>1</v>
      </c>
      <c r="O967" s="551" t="s">
        <v>6563</v>
      </c>
      <c r="P967" s="158" t="s">
        <v>103</v>
      </c>
      <c r="Q967" s="339">
        <v>5</v>
      </c>
      <c r="R967" s="149">
        <f t="shared" si="136"/>
        <v>5</v>
      </c>
      <c r="S967" s="442"/>
      <c r="T967" s="493"/>
      <c r="U967" s="450"/>
      <c r="V967" s="450"/>
      <c r="W967" s="430"/>
      <c r="X967" s="430"/>
      <c r="Y967" s="428"/>
      <c r="Z967" s="433"/>
      <c r="AA967" s="433"/>
      <c r="AB967" s="152"/>
      <c r="AC967" s="155"/>
      <c r="AD967" s="119"/>
      <c r="AE967" s="78"/>
      <c r="AF967" s="123">
        <f t="shared" si="127"/>
        <v>12993</v>
      </c>
    </row>
    <row r="968" spans="1:32" ht="230.25" hidden="1" outlineLevel="3" thickBot="1" x14ac:dyDescent="0.25">
      <c r="A968" s="251" t="s">
        <v>5041</v>
      </c>
      <c r="B968" s="597"/>
      <c r="C968" s="635"/>
      <c r="D968" s="627"/>
      <c r="E968" s="139" t="s">
        <v>243</v>
      </c>
      <c r="F968" s="139" t="s">
        <v>3412</v>
      </c>
      <c r="G968" s="133" t="s">
        <v>674</v>
      </c>
      <c r="H968" s="526" t="s">
        <v>1227</v>
      </c>
      <c r="I968" s="215" t="s">
        <v>768</v>
      </c>
      <c r="J968" s="257">
        <v>1</v>
      </c>
      <c r="K968" s="178" t="s">
        <v>277</v>
      </c>
      <c r="L968" s="256" t="s">
        <v>341</v>
      </c>
      <c r="M968" s="148">
        <v>1</v>
      </c>
      <c r="N968" s="147">
        <f>J968*M968</f>
        <v>1</v>
      </c>
      <c r="O968" s="551" t="s">
        <v>6563</v>
      </c>
      <c r="P968" s="158" t="s">
        <v>6376</v>
      </c>
      <c r="Q968" s="339">
        <v>2</v>
      </c>
      <c r="R968" s="149">
        <f t="shared" si="136"/>
        <v>2</v>
      </c>
      <c r="S968" s="442"/>
      <c r="T968" s="493"/>
      <c r="U968" s="450"/>
      <c r="V968" s="450"/>
      <c r="W968" s="430"/>
      <c r="X968" s="430"/>
      <c r="Y968" s="428"/>
      <c r="Z968" s="433"/>
      <c r="AA968" s="433"/>
      <c r="AB968" s="152"/>
      <c r="AC968" s="155"/>
      <c r="AD968" s="119"/>
      <c r="AE968" s="78"/>
      <c r="AF968" s="123">
        <f t="shared" si="127"/>
        <v>12994</v>
      </c>
    </row>
    <row r="969" spans="1:32" ht="230.25" hidden="1" outlineLevel="3" thickBot="1" x14ac:dyDescent="0.25">
      <c r="A969" s="251" t="s">
        <v>561</v>
      </c>
      <c r="B969" s="167" t="s">
        <v>3417</v>
      </c>
      <c r="C969" s="254" t="s">
        <v>1998</v>
      </c>
      <c r="D969" s="139" t="s">
        <v>308</v>
      </c>
      <c r="E969" s="139" t="s">
        <v>309</v>
      </c>
      <c r="F969" s="139" t="s">
        <v>3420</v>
      </c>
      <c r="G969" s="143" t="s">
        <v>1247</v>
      </c>
      <c r="H969" s="526" t="s">
        <v>1803</v>
      </c>
      <c r="I969" s="215" t="s">
        <v>1178</v>
      </c>
      <c r="J969" s="255">
        <v>3</v>
      </c>
      <c r="K969" s="178" t="s">
        <v>211</v>
      </c>
      <c r="L969" s="256" t="s">
        <v>781</v>
      </c>
      <c r="M969" s="148">
        <v>2</v>
      </c>
      <c r="N969" s="147">
        <f>M969*J969</f>
        <v>6</v>
      </c>
      <c r="O969" s="551" t="s">
        <v>6563</v>
      </c>
      <c r="P969" s="158" t="s">
        <v>6348</v>
      </c>
      <c r="Q969" s="339">
        <v>2</v>
      </c>
      <c r="R969" s="149">
        <f t="shared" si="136"/>
        <v>12</v>
      </c>
      <c r="S969" s="442"/>
      <c r="T969" s="493"/>
      <c r="U969" s="450"/>
      <c r="V969" s="450"/>
      <c r="W969" s="430"/>
      <c r="X969" s="430"/>
      <c r="Y969" s="428"/>
      <c r="Z969" s="433"/>
      <c r="AA969" s="433"/>
      <c r="AB969" s="152"/>
      <c r="AC969" s="155"/>
      <c r="AD969" s="119"/>
      <c r="AE969" s="78"/>
      <c r="AF969" s="123">
        <f t="shared" si="127"/>
        <v>-1802</v>
      </c>
    </row>
    <row r="970" spans="1:32" ht="230.25" hidden="1" outlineLevel="3" thickBot="1" x14ac:dyDescent="0.25">
      <c r="A970" s="251" t="s">
        <v>5042</v>
      </c>
      <c r="B970" s="596" t="s">
        <v>3418</v>
      </c>
      <c r="C970" s="635" t="s">
        <v>3415</v>
      </c>
      <c r="D970" s="627" t="s">
        <v>3419</v>
      </c>
      <c r="E970" s="139" t="s">
        <v>160</v>
      </c>
      <c r="F970" s="139" t="s">
        <v>3421</v>
      </c>
      <c r="G970" s="143" t="s">
        <v>4218</v>
      </c>
      <c r="H970" s="526" t="s">
        <v>1803</v>
      </c>
      <c r="I970" s="215" t="s">
        <v>3018</v>
      </c>
      <c r="J970" s="257">
        <v>3</v>
      </c>
      <c r="K970" s="178" t="s">
        <v>222</v>
      </c>
      <c r="L970" s="215" t="s">
        <v>203</v>
      </c>
      <c r="M970" s="148">
        <v>2</v>
      </c>
      <c r="N970" s="132">
        <f>J970*M970</f>
        <v>6</v>
      </c>
      <c r="O970" s="551" t="s">
        <v>6563</v>
      </c>
      <c r="P970" s="158" t="s">
        <v>6348</v>
      </c>
      <c r="Q970" s="338">
        <v>3</v>
      </c>
      <c r="R970" s="149">
        <f>J970*M970*Q970</f>
        <v>18</v>
      </c>
      <c r="S970" s="442"/>
      <c r="T970" s="493"/>
      <c r="U970" s="450"/>
      <c r="V970" s="450"/>
      <c r="W970" s="430"/>
      <c r="X970" s="430"/>
      <c r="Y970" s="428"/>
      <c r="Z970" s="433"/>
      <c r="AA970" s="433"/>
      <c r="AB970" s="152"/>
      <c r="AC970" s="155"/>
      <c r="AD970" s="119"/>
      <c r="AE970" s="78"/>
      <c r="AF970" s="123">
        <f t="shared" si="127"/>
        <v>12995</v>
      </c>
    </row>
    <row r="971" spans="1:32" ht="230.25" hidden="1" outlineLevel="3" thickBot="1" x14ac:dyDescent="0.25">
      <c r="A971" s="251" t="s">
        <v>5043</v>
      </c>
      <c r="B971" s="597"/>
      <c r="C971" s="635"/>
      <c r="D971" s="627"/>
      <c r="E971" s="139" t="s">
        <v>163</v>
      </c>
      <c r="F971" s="139" t="s">
        <v>3422</v>
      </c>
      <c r="G971" s="133" t="s">
        <v>674</v>
      </c>
      <c r="H971" s="526" t="s">
        <v>1227</v>
      </c>
      <c r="I971" s="215" t="s">
        <v>768</v>
      </c>
      <c r="J971" s="257">
        <v>1</v>
      </c>
      <c r="K971" s="178" t="s">
        <v>211</v>
      </c>
      <c r="L971" s="256" t="s">
        <v>341</v>
      </c>
      <c r="M971" s="166">
        <v>1</v>
      </c>
      <c r="N971" s="147">
        <f>J971*M971</f>
        <v>1</v>
      </c>
      <c r="O971" s="551" t="s">
        <v>6563</v>
      </c>
      <c r="P971" s="152" t="s">
        <v>103</v>
      </c>
      <c r="Q971" s="339">
        <v>5</v>
      </c>
      <c r="R971" s="149">
        <f>Q971*N971</f>
        <v>5</v>
      </c>
      <c r="S971" s="442"/>
      <c r="T971" s="493"/>
      <c r="U971" s="450"/>
      <c r="V971" s="450"/>
      <c r="W971" s="430"/>
      <c r="X971" s="430"/>
      <c r="Y971" s="428"/>
      <c r="Z971" s="433"/>
      <c r="AA971" s="433"/>
      <c r="AB971" s="152"/>
      <c r="AC971" s="155"/>
      <c r="AD971" s="119"/>
      <c r="AE971" s="78"/>
      <c r="AF971" s="123">
        <f t="shared" ref="AF971:AF1034" si="137">VALUE(RIGHT((IF(A971="",0,A971)),5))</f>
        <v>12996</v>
      </c>
    </row>
    <row r="972" spans="1:32" ht="230.25" hidden="1" outlineLevel="3" thickBot="1" x14ac:dyDescent="0.25">
      <c r="A972" s="251" t="s">
        <v>5044</v>
      </c>
      <c r="B972" s="596" t="s">
        <v>3423</v>
      </c>
      <c r="C972" s="635" t="s">
        <v>3416</v>
      </c>
      <c r="D972" s="627" t="s">
        <v>5758</v>
      </c>
      <c r="E972" s="139" t="s">
        <v>160</v>
      </c>
      <c r="F972" s="139" t="s">
        <v>3420</v>
      </c>
      <c r="G972" s="143" t="s">
        <v>4218</v>
      </c>
      <c r="H972" s="526" t="s">
        <v>1803</v>
      </c>
      <c r="I972" s="215" t="s">
        <v>3018</v>
      </c>
      <c r="J972" s="257">
        <v>3</v>
      </c>
      <c r="K972" s="178" t="s">
        <v>222</v>
      </c>
      <c r="L972" s="256" t="s">
        <v>203</v>
      </c>
      <c r="M972" s="148">
        <v>2</v>
      </c>
      <c r="N972" s="132">
        <f>J972*M972</f>
        <v>6</v>
      </c>
      <c r="O972" s="551" t="s">
        <v>6563</v>
      </c>
      <c r="P972" s="158" t="s">
        <v>6348</v>
      </c>
      <c r="Q972" s="338">
        <v>3</v>
      </c>
      <c r="R972" s="149">
        <f>J972*M972*Q972</f>
        <v>18</v>
      </c>
      <c r="S972" s="442"/>
      <c r="T972" s="493"/>
      <c r="U972" s="450"/>
      <c r="V972" s="450"/>
      <c r="W972" s="430"/>
      <c r="X972" s="430"/>
      <c r="Y972" s="428"/>
      <c r="Z972" s="433"/>
      <c r="AA972" s="433"/>
      <c r="AB972" s="152"/>
      <c r="AC972" s="155"/>
      <c r="AD972" s="119"/>
      <c r="AE972" s="78"/>
      <c r="AF972" s="123">
        <f t="shared" si="137"/>
        <v>12997</v>
      </c>
    </row>
    <row r="973" spans="1:32" ht="230.25" hidden="1" outlineLevel="3" thickBot="1" x14ac:dyDescent="0.25">
      <c r="A973" s="251" t="s">
        <v>5045</v>
      </c>
      <c r="B973" s="597"/>
      <c r="C973" s="600"/>
      <c r="D973" s="624"/>
      <c r="E973" s="139" t="s">
        <v>163</v>
      </c>
      <c r="F973" s="139" t="s">
        <v>3424</v>
      </c>
      <c r="G973" s="133" t="s">
        <v>674</v>
      </c>
      <c r="H973" s="526" t="s">
        <v>1227</v>
      </c>
      <c r="I973" s="215" t="s">
        <v>768</v>
      </c>
      <c r="J973" s="257">
        <v>1</v>
      </c>
      <c r="K973" s="178" t="s">
        <v>211</v>
      </c>
      <c r="L973" s="256" t="s">
        <v>341</v>
      </c>
      <c r="M973" s="166">
        <v>1</v>
      </c>
      <c r="N973" s="147">
        <f>J973*M973</f>
        <v>1</v>
      </c>
      <c r="O973" s="551" t="s">
        <v>6563</v>
      </c>
      <c r="P973" s="152" t="s">
        <v>103</v>
      </c>
      <c r="Q973" s="339">
        <v>5</v>
      </c>
      <c r="R973" s="149">
        <f>Q973*N973</f>
        <v>5</v>
      </c>
      <c r="S973" s="442"/>
      <c r="T973" s="493"/>
      <c r="U973" s="450"/>
      <c r="V973" s="450"/>
      <c r="W973" s="430"/>
      <c r="X973" s="430"/>
      <c r="Y973" s="428"/>
      <c r="Z973" s="433"/>
      <c r="AA973" s="433"/>
      <c r="AB973" s="152"/>
      <c r="AC973" s="155"/>
      <c r="AD973" s="119"/>
      <c r="AE973" s="78"/>
      <c r="AF973" s="123">
        <f t="shared" si="137"/>
        <v>12998</v>
      </c>
    </row>
    <row r="974" spans="1:32" ht="230.25" hidden="1" outlineLevel="3" thickBot="1" x14ac:dyDescent="0.25">
      <c r="A974" s="251" t="s">
        <v>5046</v>
      </c>
      <c r="B974" s="639" t="s">
        <v>3215</v>
      </c>
      <c r="C974" s="600" t="s">
        <v>3216</v>
      </c>
      <c r="D974" s="624" t="s">
        <v>3217</v>
      </c>
      <c r="E974" s="139" t="s">
        <v>311</v>
      </c>
      <c r="F974" s="139" t="s">
        <v>4365</v>
      </c>
      <c r="G974" s="143" t="s">
        <v>4218</v>
      </c>
      <c r="H974" s="526" t="s">
        <v>1803</v>
      </c>
      <c r="I974" s="215" t="s">
        <v>3018</v>
      </c>
      <c r="J974" s="257">
        <v>3</v>
      </c>
      <c r="K974" s="178" t="s">
        <v>222</v>
      </c>
      <c r="L974" s="256" t="s">
        <v>203</v>
      </c>
      <c r="M974" s="148">
        <v>2</v>
      </c>
      <c r="N974" s="132">
        <f>J974*M974</f>
        <v>6</v>
      </c>
      <c r="O974" s="551" t="s">
        <v>6563</v>
      </c>
      <c r="P974" s="158" t="s">
        <v>6348</v>
      </c>
      <c r="Q974" s="338">
        <v>3</v>
      </c>
      <c r="R974" s="149">
        <f>J974*M974*Q974</f>
        <v>18</v>
      </c>
      <c r="S974" s="442"/>
      <c r="T974" s="493"/>
      <c r="U974" s="450"/>
      <c r="V974" s="450"/>
      <c r="W974" s="430"/>
      <c r="X974" s="430"/>
      <c r="Y974" s="428"/>
      <c r="Z974" s="433"/>
      <c r="AA974" s="433"/>
      <c r="AB974" s="152"/>
      <c r="AC974" s="155"/>
      <c r="AD974" s="119"/>
      <c r="AE974" s="78"/>
      <c r="AF974" s="123">
        <f t="shared" si="137"/>
        <v>12999</v>
      </c>
    </row>
    <row r="975" spans="1:32" ht="230.25" hidden="1" outlineLevel="3" collapsed="1" thickBot="1" x14ac:dyDescent="0.25">
      <c r="A975" s="251" t="s">
        <v>5047</v>
      </c>
      <c r="B975" s="639"/>
      <c r="C975" s="602"/>
      <c r="D975" s="625"/>
      <c r="E975" s="139" t="s">
        <v>313</v>
      </c>
      <c r="F975" s="139" t="s">
        <v>3425</v>
      </c>
      <c r="G975" s="133" t="s">
        <v>674</v>
      </c>
      <c r="H975" s="526" t="s">
        <v>1227</v>
      </c>
      <c r="I975" s="215" t="s">
        <v>768</v>
      </c>
      <c r="J975" s="257">
        <v>1</v>
      </c>
      <c r="K975" s="178" t="s">
        <v>211</v>
      </c>
      <c r="L975" s="215" t="s">
        <v>203</v>
      </c>
      <c r="M975" s="148">
        <v>1</v>
      </c>
      <c r="N975" s="147">
        <f t="shared" ref="N975:N985" si="138">J975*M975</f>
        <v>1</v>
      </c>
      <c r="O975" s="551" t="s">
        <v>6563</v>
      </c>
      <c r="P975" s="158" t="s">
        <v>6348</v>
      </c>
      <c r="Q975" s="339">
        <v>2</v>
      </c>
      <c r="R975" s="149">
        <f t="shared" si="136"/>
        <v>2</v>
      </c>
      <c r="S975" s="442"/>
      <c r="T975" s="493"/>
      <c r="U975" s="450"/>
      <c r="V975" s="450"/>
      <c r="W975" s="430"/>
      <c r="X975" s="430"/>
      <c r="Y975" s="428"/>
      <c r="Z975" s="433"/>
      <c r="AA975" s="433"/>
      <c r="AB975" s="152"/>
      <c r="AC975" s="155"/>
      <c r="AD975" s="119"/>
      <c r="AE975" s="78"/>
      <c r="AF975" s="123">
        <f t="shared" si="137"/>
        <v>13000</v>
      </c>
    </row>
    <row r="976" spans="1:32" ht="230.25" hidden="1" outlineLevel="3" thickBot="1" x14ac:dyDescent="0.25">
      <c r="A976" s="251" t="s">
        <v>562</v>
      </c>
      <c r="B976" s="639" t="s">
        <v>3133</v>
      </c>
      <c r="C976" s="601" t="s">
        <v>3132</v>
      </c>
      <c r="D976" s="638" t="s">
        <v>310</v>
      </c>
      <c r="E976" s="139" t="s">
        <v>311</v>
      </c>
      <c r="F976" s="139" t="s">
        <v>312</v>
      </c>
      <c r="G976" s="143" t="s">
        <v>1247</v>
      </c>
      <c r="H976" s="526" t="s">
        <v>1803</v>
      </c>
      <c r="I976" s="215" t="s">
        <v>1178</v>
      </c>
      <c r="J976" s="255">
        <v>3</v>
      </c>
      <c r="K976" s="178" t="s">
        <v>448</v>
      </c>
      <c r="L976" s="256" t="s">
        <v>5788</v>
      </c>
      <c r="M976" s="148">
        <v>1</v>
      </c>
      <c r="N976" s="147">
        <f t="shared" si="138"/>
        <v>3</v>
      </c>
      <c r="O976" s="551" t="s">
        <v>6563</v>
      </c>
      <c r="P976" s="158" t="s">
        <v>6348</v>
      </c>
      <c r="Q976" s="339">
        <v>2</v>
      </c>
      <c r="R976" s="149">
        <f t="shared" si="136"/>
        <v>6</v>
      </c>
      <c r="S976" s="442"/>
      <c r="T976" s="493"/>
      <c r="U976" s="450"/>
      <c r="V976" s="450"/>
      <c r="W976" s="430"/>
      <c r="X976" s="430"/>
      <c r="Y976" s="428"/>
      <c r="Z976" s="433"/>
      <c r="AA976" s="433"/>
      <c r="AB976" s="152"/>
      <c r="AC976" s="155"/>
      <c r="AD976" s="119"/>
      <c r="AE976" s="78"/>
      <c r="AF976" s="123">
        <f t="shared" si="137"/>
        <v>-1803</v>
      </c>
    </row>
    <row r="977" spans="1:33" ht="230.25" hidden="1" outlineLevel="3" collapsed="1" thickBot="1" x14ac:dyDescent="0.25">
      <c r="A977" s="251" t="s">
        <v>563</v>
      </c>
      <c r="B977" s="639"/>
      <c r="C977" s="602"/>
      <c r="D977" s="625"/>
      <c r="E977" s="139" t="s">
        <v>313</v>
      </c>
      <c r="F977" s="139" t="s">
        <v>3436</v>
      </c>
      <c r="G977" s="143" t="s">
        <v>1247</v>
      </c>
      <c r="H977" s="526" t="s">
        <v>1803</v>
      </c>
      <c r="I977" s="215" t="s">
        <v>1178</v>
      </c>
      <c r="J977" s="255">
        <v>3</v>
      </c>
      <c r="K977" s="178" t="s">
        <v>446</v>
      </c>
      <c r="L977" s="256" t="s">
        <v>5792</v>
      </c>
      <c r="M977" s="148">
        <v>1</v>
      </c>
      <c r="N977" s="147">
        <f t="shared" si="138"/>
        <v>3</v>
      </c>
      <c r="O977" s="551" t="s">
        <v>6563</v>
      </c>
      <c r="P977" s="158" t="s">
        <v>6348</v>
      </c>
      <c r="Q977" s="339">
        <v>2</v>
      </c>
      <c r="R977" s="149">
        <f t="shared" si="136"/>
        <v>6</v>
      </c>
      <c r="S977" s="442"/>
      <c r="T977" s="493"/>
      <c r="U977" s="450"/>
      <c r="V977" s="450"/>
      <c r="W977" s="430"/>
      <c r="X977" s="430"/>
      <c r="Y977" s="428"/>
      <c r="Z977" s="433"/>
      <c r="AA977" s="433"/>
      <c r="AB977" s="152"/>
      <c r="AC977" s="155"/>
      <c r="AD977" s="119"/>
      <c r="AE977" s="78"/>
      <c r="AF977" s="123">
        <f t="shared" si="137"/>
        <v>-1804</v>
      </c>
    </row>
    <row r="978" spans="1:33" ht="230.25" hidden="1" outlineLevel="3" thickBot="1" x14ac:dyDescent="0.25">
      <c r="A978" s="251" t="s">
        <v>5048</v>
      </c>
      <c r="B978" s="639" t="s">
        <v>3219</v>
      </c>
      <c r="C978" s="656" t="s">
        <v>3218</v>
      </c>
      <c r="D978" s="657" t="s">
        <v>3426</v>
      </c>
      <c r="E978" s="139" t="s">
        <v>3432</v>
      </c>
      <c r="F978" s="139" t="s">
        <v>3427</v>
      </c>
      <c r="G978" s="133" t="s">
        <v>674</v>
      </c>
      <c r="H978" s="526" t="s">
        <v>1227</v>
      </c>
      <c r="I978" s="215" t="s">
        <v>768</v>
      </c>
      <c r="J978" s="257">
        <v>1</v>
      </c>
      <c r="K978" s="178" t="s">
        <v>448</v>
      </c>
      <c r="L978" s="256" t="s">
        <v>5788</v>
      </c>
      <c r="M978" s="148">
        <v>1</v>
      </c>
      <c r="N978" s="147">
        <f t="shared" si="138"/>
        <v>1</v>
      </c>
      <c r="O978" s="551" t="s">
        <v>6563</v>
      </c>
      <c r="P978" s="158" t="s">
        <v>6348</v>
      </c>
      <c r="Q978" s="339">
        <v>2</v>
      </c>
      <c r="R978" s="149">
        <f t="shared" si="136"/>
        <v>2</v>
      </c>
      <c r="S978" s="442"/>
      <c r="T978" s="493"/>
      <c r="U978" s="450"/>
      <c r="V978" s="450"/>
      <c r="W978" s="430"/>
      <c r="X978" s="430"/>
      <c r="Y978" s="428"/>
      <c r="Z978" s="433"/>
      <c r="AA978" s="433"/>
      <c r="AB978" s="152"/>
      <c r="AC978" s="155"/>
      <c r="AD978" s="119"/>
      <c r="AE978" s="78"/>
      <c r="AF978" s="123">
        <f t="shared" si="137"/>
        <v>13001</v>
      </c>
    </row>
    <row r="979" spans="1:33" ht="230.25" hidden="1" outlineLevel="3" collapsed="1" thickBot="1" x14ac:dyDescent="0.25">
      <c r="A979" s="251" t="s">
        <v>5049</v>
      </c>
      <c r="B979" s="639"/>
      <c r="C979" s="601"/>
      <c r="D979" s="638"/>
      <c r="E979" s="139" t="s">
        <v>3433</v>
      </c>
      <c r="F979" s="139" t="s">
        <v>4366</v>
      </c>
      <c r="G979" s="133" t="s">
        <v>674</v>
      </c>
      <c r="H979" s="526" t="s">
        <v>1227</v>
      </c>
      <c r="I979" s="215" t="s">
        <v>768</v>
      </c>
      <c r="J979" s="257">
        <v>1</v>
      </c>
      <c r="K979" s="178" t="s">
        <v>446</v>
      </c>
      <c r="L979" s="256" t="s">
        <v>5792</v>
      </c>
      <c r="M979" s="148">
        <v>1</v>
      </c>
      <c r="N979" s="147">
        <f t="shared" si="138"/>
        <v>1</v>
      </c>
      <c r="O979" s="551" t="s">
        <v>6563</v>
      </c>
      <c r="P979" s="158" t="s">
        <v>6348</v>
      </c>
      <c r="Q979" s="339">
        <v>2</v>
      </c>
      <c r="R979" s="149">
        <f t="shared" si="136"/>
        <v>2</v>
      </c>
      <c r="S979" s="442"/>
      <c r="T979" s="493"/>
      <c r="U979" s="450"/>
      <c r="V979" s="450"/>
      <c r="W979" s="430"/>
      <c r="X979" s="430"/>
      <c r="Y979" s="428"/>
      <c r="Z979" s="433"/>
      <c r="AA979" s="433"/>
      <c r="AB979" s="152"/>
      <c r="AC979" s="155"/>
      <c r="AD979" s="119"/>
      <c r="AE979" s="78"/>
      <c r="AF979" s="123">
        <f t="shared" si="137"/>
        <v>13002</v>
      </c>
    </row>
    <row r="980" spans="1:33" ht="230.25" hidden="1" outlineLevel="3" thickBot="1" x14ac:dyDescent="0.25">
      <c r="A980" s="251" t="s">
        <v>5050</v>
      </c>
      <c r="B980" s="639" t="s">
        <v>3428</v>
      </c>
      <c r="C980" s="623" t="s">
        <v>3220</v>
      </c>
      <c r="D980" s="603" t="s">
        <v>3431</v>
      </c>
      <c r="E980" s="224" t="s">
        <v>3434</v>
      </c>
      <c r="F980" s="224" t="s">
        <v>3438</v>
      </c>
      <c r="G980" s="133" t="s">
        <v>674</v>
      </c>
      <c r="H980" s="526" t="s">
        <v>1227</v>
      </c>
      <c r="I980" s="145" t="s">
        <v>768</v>
      </c>
      <c r="J980" s="257">
        <v>1</v>
      </c>
      <c r="K980" s="134" t="s">
        <v>448</v>
      </c>
      <c r="L980" s="125" t="s">
        <v>5788</v>
      </c>
      <c r="M980" s="148">
        <v>1</v>
      </c>
      <c r="N980" s="147">
        <f t="shared" si="138"/>
        <v>1</v>
      </c>
      <c r="O980" s="551" t="s">
        <v>6563</v>
      </c>
      <c r="P980" s="158" t="s">
        <v>6348</v>
      </c>
      <c r="Q980" s="339">
        <v>2</v>
      </c>
      <c r="R980" s="149">
        <f t="shared" si="136"/>
        <v>2</v>
      </c>
      <c r="S980" s="442"/>
      <c r="T980" s="493"/>
      <c r="U980" s="450"/>
      <c r="V980" s="450"/>
      <c r="W980" s="430"/>
      <c r="X980" s="430"/>
      <c r="Y980" s="428"/>
      <c r="Z980" s="433"/>
      <c r="AA980" s="433"/>
      <c r="AB980" s="152"/>
      <c r="AC980" s="155"/>
      <c r="AD980" s="119"/>
      <c r="AE980" s="78"/>
      <c r="AF980" s="123">
        <f t="shared" si="137"/>
        <v>13003</v>
      </c>
    </row>
    <row r="981" spans="1:33" ht="230.25" hidden="1" outlineLevel="3" collapsed="1" thickBot="1" x14ac:dyDescent="0.25">
      <c r="A981" s="251" t="s">
        <v>5051</v>
      </c>
      <c r="B981" s="639"/>
      <c r="C981" s="599"/>
      <c r="D981" s="605"/>
      <c r="E981" s="224" t="s">
        <v>3435</v>
      </c>
      <c r="F981" s="224" t="s">
        <v>3437</v>
      </c>
      <c r="G981" s="344" t="s">
        <v>674</v>
      </c>
      <c r="H981" s="530" t="s">
        <v>1227</v>
      </c>
      <c r="I981" s="185" t="s">
        <v>768</v>
      </c>
      <c r="J981" s="345">
        <v>1</v>
      </c>
      <c r="K981" s="134" t="s">
        <v>446</v>
      </c>
      <c r="L981" s="125" t="s">
        <v>5792</v>
      </c>
      <c r="M981" s="148">
        <v>1</v>
      </c>
      <c r="N981" s="147">
        <f t="shared" si="138"/>
        <v>1</v>
      </c>
      <c r="O981" s="551" t="s">
        <v>6563</v>
      </c>
      <c r="P981" s="158" t="s">
        <v>6348</v>
      </c>
      <c r="Q981" s="339">
        <v>2</v>
      </c>
      <c r="R981" s="149">
        <f t="shared" si="136"/>
        <v>2</v>
      </c>
      <c r="S981" s="442"/>
      <c r="T981" s="493"/>
      <c r="U981" s="450"/>
      <c r="V981" s="450"/>
      <c r="W981" s="430"/>
      <c r="X981" s="430"/>
      <c r="Y981" s="428"/>
      <c r="Z981" s="433"/>
      <c r="AA981" s="433"/>
      <c r="AB981" s="152"/>
      <c r="AC981" s="155"/>
      <c r="AD981" s="119"/>
      <c r="AE981" s="78"/>
      <c r="AF981" s="123">
        <f t="shared" si="137"/>
        <v>13004</v>
      </c>
    </row>
    <row r="982" spans="1:33" ht="230.25" hidden="1" outlineLevel="3" thickBot="1" x14ac:dyDescent="0.25">
      <c r="A982" s="251" t="s">
        <v>5052</v>
      </c>
      <c r="B982" s="639" t="s">
        <v>3429</v>
      </c>
      <c r="C982" s="598" t="s">
        <v>3221</v>
      </c>
      <c r="D982" s="604" t="s">
        <v>3431</v>
      </c>
      <c r="E982" s="224" t="s">
        <v>311</v>
      </c>
      <c r="F982" s="158" t="s">
        <v>3439</v>
      </c>
      <c r="G982" s="133" t="s">
        <v>674</v>
      </c>
      <c r="H982" s="526" t="s">
        <v>1227</v>
      </c>
      <c r="I982" s="145" t="s">
        <v>768</v>
      </c>
      <c r="J982" s="257">
        <v>1</v>
      </c>
      <c r="K982" s="134" t="s">
        <v>448</v>
      </c>
      <c r="L982" s="125" t="s">
        <v>5788</v>
      </c>
      <c r="M982" s="148">
        <v>1</v>
      </c>
      <c r="N982" s="147">
        <f>J979*M982</f>
        <v>1</v>
      </c>
      <c r="O982" s="551" t="s">
        <v>6563</v>
      </c>
      <c r="P982" s="158" t="s">
        <v>6348</v>
      </c>
      <c r="Q982" s="339">
        <v>2</v>
      </c>
      <c r="R982" s="149">
        <f t="shared" si="136"/>
        <v>2</v>
      </c>
      <c r="S982" s="442"/>
      <c r="T982" s="493"/>
      <c r="U982" s="450"/>
      <c r="V982" s="450"/>
      <c r="W982" s="430"/>
      <c r="X982" s="430"/>
      <c r="Y982" s="428"/>
      <c r="Z982" s="433"/>
      <c r="AA982" s="433"/>
      <c r="AB982" s="152"/>
      <c r="AC982" s="155"/>
      <c r="AD982" s="119"/>
      <c r="AE982" s="78"/>
      <c r="AF982" s="123">
        <f t="shared" si="137"/>
        <v>13005</v>
      </c>
    </row>
    <row r="983" spans="1:33" ht="230.25" hidden="1" outlineLevel="3" collapsed="1" thickBot="1" x14ac:dyDescent="0.25">
      <c r="A983" s="251" t="s">
        <v>5053</v>
      </c>
      <c r="B983" s="639"/>
      <c r="C983" s="598"/>
      <c r="D983" s="604"/>
      <c r="E983" s="224" t="s">
        <v>313</v>
      </c>
      <c r="F983" s="224" t="s">
        <v>3440</v>
      </c>
      <c r="G983" s="143" t="s">
        <v>674</v>
      </c>
      <c r="H983" s="526" t="s">
        <v>1227</v>
      </c>
      <c r="I983" s="145" t="s">
        <v>768</v>
      </c>
      <c r="J983" s="255">
        <v>1</v>
      </c>
      <c r="K983" s="134" t="s">
        <v>446</v>
      </c>
      <c r="L983" s="125" t="s">
        <v>5792</v>
      </c>
      <c r="M983" s="148">
        <v>1</v>
      </c>
      <c r="N983" s="147">
        <f t="shared" si="138"/>
        <v>1</v>
      </c>
      <c r="O983" s="551" t="s">
        <v>6563</v>
      </c>
      <c r="P983" s="158" t="s">
        <v>6348</v>
      </c>
      <c r="Q983" s="339">
        <v>2</v>
      </c>
      <c r="R983" s="149">
        <f t="shared" si="136"/>
        <v>2</v>
      </c>
      <c r="S983" s="442"/>
      <c r="T983" s="493"/>
      <c r="U983" s="450"/>
      <c r="V983" s="450"/>
      <c r="W983" s="430"/>
      <c r="X983" s="430"/>
      <c r="Y983" s="428"/>
      <c r="Z983" s="433"/>
      <c r="AA983" s="433"/>
      <c r="AB983" s="152"/>
      <c r="AC983" s="155"/>
      <c r="AD983" s="119"/>
      <c r="AE983" s="78"/>
      <c r="AF983" s="123">
        <f t="shared" si="137"/>
        <v>13006</v>
      </c>
    </row>
    <row r="984" spans="1:33" ht="230.25" hidden="1" outlineLevel="3" thickBot="1" x14ac:dyDescent="0.25">
      <c r="A984" s="251" t="s">
        <v>5054</v>
      </c>
      <c r="B984" s="639" t="s">
        <v>3430</v>
      </c>
      <c r="C984" s="623" t="s">
        <v>3222</v>
      </c>
      <c r="D984" s="603" t="s">
        <v>3431</v>
      </c>
      <c r="E984" s="224" t="s">
        <v>311</v>
      </c>
      <c r="F984" s="224" t="s">
        <v>3441</v>
      </c>
      <c r="G984" s="133" t="s">
        <v>674</v>
      </c>
      <c r="H984" s="526" t="s">
        <v>1227</v>
      </c>
      <c r="I984" s="145" t="s">
        <v>768</v>
      </c>
      <c r="J984" s="257">
        <v>1</v>
      </c>
      <c r="K984" s="134" t="s">
        <v>448</v>
      </c>
      <c r="L984" s="125" t="s">
        <v>5788</v>
      </c>
      <c r="M984" s="148">
        <v>1</v>
      </c>
      <c r="N984" s="147">
        <f t="shared" si="138"/>
        <v>1</v>
      </c>
      <c r="O984" s="551" t="s">
        <v>6563</v>
      </c>
      <c r="P984" s="158" t="s">
        <v>6348</v>
      </c>
      <c r="Q984" s="339">
        <v>2</v>
      </c>
      <c r="R984" s="149">
        <f t="shared" si="136"/>
        <v>2</v>
      </c>
      <c r="S984" s="442"/>
      <c r="T984" s="493"/>
      <c r="U984" s="450"/>
      <c r="V984" s="450"/>
      <c r="W984" s="430"/>
      <c r="X984" s="430"/>
      <c r="Y984" s="428"/>
      <c r="Z984" s="433"/>
      <c r="AA984" s="433"/>
      <c r="AB984" s="152"/>
      <c r="AC984" s="155"/>
      <c r="AD984" s="119"/>
      <c r="AE984" s="78"/>
      <c r="AF984" s="123">
        <f t="shared" si="137"/>
        <v>13007</v>
      </c>
    </row>
    <row r="985" spans="1:33" ht="230.25" hidden="1" outlineLevel="3" collapsed="1" thickBot="1" x14ac:dyDescent="0.25">
      <c r="A985" s="251" t="s">
        <v>5055</v>
      </c>
      <c r="B985" s="639"/>
      <c r="C985" s="599"/>
      <c r="D985" s="605"/>
      <c r="E985" s="224" t="s">
        <v>313</v>
      </c>
      <c r="F985" s="224" t="s">
        <v>3442</v>
      </c>
      <c r="G985" s="133" t="s">
        <v>674</v>
      </c>
      <c r="H985" s="526" t="s">
        <v>1227</v>
      </c>
      <c r="I985" s="145" t="s">
        <v>768</v>
      </c>
      <c r="J985" s="257">
        <v>1</v>
      </c>
      <c r="K985" s="134" t="s">
        <v>446</v>
      </c>
      <c r="L985" s="125" t="s">
        <v>5792</v>
      </c>
      <c r="M985" s="148">
        <v>1</v>
      </c>
      <c r="N985" s="147">
        <f t="shared" si="138"/>
        <v>1</v>
      </c>
      <c r="O985" s="551" t="s">
        <v>6563</v>
      </c>
      <c r="P985" s="158" t="s">
        <v>6348</v>
      </c>
      <c r="Q985" s="339">
        <v>2</v>
      </c>
      <c r="R985" s="149">
        <f t="shared" si="136"/>
        <v>2</v>
      </c>
      <c r="S985" s="442"/>
      <c r="T985" s="493"/>
      <c r="U985" s="450"/>
      <c r="V985" s="450"/>
      <c r="W985" s="430"/>
      <c r="X985" s="430"/>
      <c r="Y985" s="428"/>
      <c r="Z985" s="433"/>
      <c r="AA985" s="433"/>
      <c r="AB985" s="152"/>
      <c r="AC985" s="155"/>
      <c r="AD985" s="119"/>
      <c r="AE985" s="78"/>
      <c r="AF985" s="123">
        <f t="shared" si="137"/>
        <v>13008</v>
      </c>
    </row>
    <row r="986" spans="1:33" ht="21" outlineLevel="2" collapsed="1" thickBot="1" x14ac:dyDescent="0.25">
      <c r="A986" s="144"/>
      <c r="B986" s="117" t="s">
        <v>2381</v>
      </c>
      <c r="C986" s="300"/>
      <c r="D986" s="200"/>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c r="AA986" s="117"/>
      <c r="AB986" s="117"/>
      <c r="AC986" s="117"/>
      <c r="AD986" s="118"/>
      <c r="AE986" s="78"/>
      <c r="AF986" s="123">
        <f t="shared" si="137"/>
        <v>0</v>
      </c>
    </row>
    <row r="987" spans="1:33" ht="230.25" hidden="1" outlineLevel="3" thickBot="1" x14ac:dyDescent="0.25">
      <c r="A987" s="349" t="s">
        <v>5056</v>
      </c>
      <c r="B987" s="596" t="s">
        <v>4359</v>
      </c>
      <c r="C987" s="600" t="s">
        <v>3512</v>
      </c>
      <c r="D987" s="624" t="s">
        <v>720</v>
      </c>
      <c r="E987" s="139" t="s">
        <v>208</v>
      </c>
      <c r="F987" s="209" t="s">
        <v>2410</v>
      </c>
      <c r="G987" s="143" t="s">
        <v>1254</v>
      </c>
      <c r="H987" s="526" t="s">
        <v>1227</v>
      </c>
      <c r="I987" s="215" t="s">
        <v>768</v>
      </c>
      <c r="J987" s="255">
        <v>1</v>
      </c>
      <c r="K987" s="259" t="s">
        <v>192</v>
      </c>
      <c r="L987" s="215" t="s">
        <v>203</v>
      </c>
      <c r="M987" s="149">
        <v>1</v>
      </c>
      <c r="N987" s="132">
        <f>J987*M987</f>
        <v>1</v>
      </c>
      <c r="O987" s="551" t="s">
        <v>6563</v>
      </c>
      <c r="P987" s="70" t="s">
        <v>103</v>
      </c>
      <c r="Q987" s="338">
        <v>5</v>
      </c>
      <c r="R987" s="149">
        <f>Q987*N987</f>
        <v>5</v>
      </c>
      <c r="S987" s="442"/>
      <c r="T987" s="493"/>
      <c r="U987" s="450"/>
      <c r="V987" s="450"/>
      <c r="W987" s="430"/>
      <c r="X987" s="430"/>
      <c r="Y987" s="428"/>
      <c r="Z987" s="433"/>
      <c r="AA987" s="433"/>
      <c r="AB987" s="152"/>
      <c r="AC987" s="155"/>
      <c r="AD987" s="119"/>
      <c r="AE987" s="78"/>
      <c r="AF987" s="123">
        <f t="shared" si="137"/>
        <v>13009</v>
      </c>
    </row>
    <row r="988" spans="1:33" ht="230.25" hidden="1" outlineLevel="3" thickBot="1" x14ac:dyDescent="0.25">
      <c r="A988" s="414" t="s">
        <v>5057</v>
      </c>
      <c r="B988" s="597"/>
      <c r="C988" s="602"/>
      <c r="D988" s="625"/>
      <c r="E988" s="139" t="s">
        <v>255</v>
      </c>
      <c r="F988" s="209" t="s">
        <v>3272</v>
      </c>
      <c r="G988" s="143" t="s">
        <v>4218</v>
      </c>
      <c r="H988" s="526" t="s">
        <v>1803</v>
      </c>
      <c r="I988" s="215" t="s">
        <v>3018</v>
      </c>
      <c r="J988" s="257">
        <v>3</v>
      </c>
      <c r="K988" s="178" t="s">
        <v>453</v>
      </c>
      <c r="L988" s="256" t="s">
        <v>449</v>
      </c>
      <c r="M988" s="194">
        <v>2</v>
      </c>
      <c r="N988" s="132">
        <f>J988*M988</f>
        <v>6</v>
      </c>
      <c r="O988" s="551" t="s">
        <v>6563</v>
      </c>
      <c r="P988" s="158" t="s">
        <v>6348</v>
      </c>
      <c r="Q988" s="338">
        <v>3</v>
      </c>
      <c r="R988" s="149">
        <f>J988*M988*Q988</f>
        <v>18</v>
      </c>
      <c r="S988" s="442"/>
      <c r="T988" s="493"/>
      <c r="U988" s="450"/>
      <c r="V988" s="450"/>
      <c r="W988" s="430"/>
      <c r="X988" s="430"/>
      <c r="Y988" s="428"/>
      <c r="Z988" s="433"/>
      <c r="AA988" s="433"/>
      <c r="AB988" s="152"/>
      <c r="AC988" s="155"/>
      <c r="AD988" s="119"/>
      <c r="AE988" s="78"/>
      <c r="AF988" s="123">
        <f t="shared" si="137"/>
        <v>13010</v>
      </c>
    </row>
    <row r="989" spans="1:33" ht="230.25" hidden="1" outlineLevel="3" thickBot="1" x14ac:dyDescent="0.25">
      <c r="A989" s="349" t="s">
        <v>5058</v>
      </c>
      <c r="B989" s="596" t="s">
        <v>4367</v>
      </c>
      <c r="C989" s="600" t="s">
        <v>3295</v>
      </c>
      <c r="D989" s="624" t="s">
        <v>720</v>
      </c>
      <c r="E989" s="139" t="s">
        <v>208</v>
      </c>
      <c r="F989" s="209" t="s">
        <v>2410</v>
      </c>
      <c r="G989" s="143" t="s">
        <v>1254</v>
      </c>
      <c r="H989" s="526" t="s">
        <v>1227</v>
      </c>
      <c r="I989" s="215" t="s">
        <v>768</v>
      </c>
      <c r="J989" s="255">
        <v>1</v>
      </c>
      <c r="K989" s="259" t="s">
        <v>192</v>
      </c>
      <c r="L989" s="215" t="s">
        <v>203</v>
      </c>
      <c r="M989" s="149">
        <v>1</v>
      </c>
      <c r="N989" s="132">
        <f>J989*M989</f>
        <v>1</v>
      </c>
      <c r="O989" s="551" t="s">
        <v>6563</v>
      </c>
      <c r="P989" s="70" t="s">
        <v>103</v>
      </c>
      <c r="Q989" s="338">
        <v>5</v>
      </c>
      <c r="R989" s="149">
        <f>J989*M989*Q989</f>
        <v>5</v>
      </c>
      <c r="S989" s="442"/>
      <c r="T989" s="493"/>
      <c r="U989" s="450"/>
      <c r="V989" s="450"/>
      <c r="W989" s="430"/>
      <c r="X989" s="430"/>
      <c r="Y989" s="428"/>
      <c r="Z989" s="433"/>
      <c r="AA989" s="433"/>
      <c r="AB989" s="152"/>
      <c r="AC989" s="155"/>
      <c r="AD989" s="119"/>
      <c r="AE989" s="78"/>
      <c r="AF989" s="123">
        <f t="shared" si="137"/>
        <v>13011</v>
      </c>
    </row>
    <row r="990" spans="1:33" ht="230.25" hidden="1" outlineLevel="3" thickBot="1" x14ac:dyDescent="0.25">
      <c r="A990" s="414" t="s">
        <v>5059</v>
      </c>
      <c r="B990" s="597"/>
      <c r="C990" s="602"/>
      <c r="D990" s="625"/>
      <c r="E990" s="139" t="s">
        <v>255</v>
      </c>
      <c r="F990" s="209" t="s">
        <v>3443</v>
      </c>
      <c r="G990" s="143" t="s">
        <v>4218</v>
      </c>
      <c r="H990" s="526" t="s">
        <v>1803</v>
      </c>
      <c r="I990" s="215" t="s">
        <v>3018</v>
      </c>
      <c r="J990" s="257">
        <v>3</v>
      </c>
      <c r="K990" s="178" t="s">
        <v>453</v>
      </c>
      <c r="L990" s="256" t="s">
        <v>449</v>
      </c>
      <c r="M990" s="131">
        <v>2</v>
      </c>
      <c r="N990" s="132">
        <f>J990*M990</f>
        <v>6</v>
      </c>
      <c r="O990" s="551" t="s">
        <v>6563</v>
      </c>
      <c r="P990" s="158" t="s">
        <v>6348</v>
      </c>
      <c r="Q990" s="338">
        <v>3</v>
      </c>
      <c r="R990" s="149">
        <f t="shared" ref="R990:R1053" si="139">J990*M990*Q990</f>
        <v>18</v>
      </c>
      <c r="S990" s="442"/>
      <c r="T990" s="493"/>
      <c r="U990" s="450"/>
      <c r="V990" s="450"/>
      <c r="W990" s="430"/>
      <c r="X990" s="430"/>
      <c r="Y990" s="428"/>
      <c r="Z990" s="433"/>
      <c r="AA990" s="433"/>
      <c r="AB990" s="152"/>
      <c r="AC990" s="155"/>
      <c r="AD990" s="119"/>
      <c r="AE990" s="78"/>
      <c r="AF990" s="123">
        <f t="shared" si="137"/>
        <v>13012</v>
      </c>
    </row>
    <row r="991" spans="1:33" ht="230.25" hidden="1" outlineLevel="3" thickBot="1" x14ac:dyDescent="0.25">
      <c r="A991" s="251" t="s">
        <v>5060</v>
      </c>
      <c r="B991" s="167" t="s">
        <v>3289</v>
      </c>
      <c r="C991" s="303" t="s">
        <v>3290</v>
      </c>
      <c r="D991" s="209" t="s">
        <v>3444</v>
      </c>
      <c r="E991" s="206" t="s">
        <v>3183</v>
      </c>
      <c r="F991" s="206" t="s">
        <v>3445</v>
      </c>
      <c r="G991" s="206" t="s">
        <v>1247</v>
      </c>
      <c r="H991" s="217" t="s">
        <v>1228</v>
      </c>
      <c r="I991" s="145" t="s">
        <v>1178</v>
      </c>
      <c r="J991" s="130">
        <v>3</v>
      </c>
      <c r="K991" s="203" t="s">
        <v>182</v>
      </c>
      <c r="L991" s="145" t="s">
        <v>1559</v>
      </c>
      <c r="M991" s="131">
        <v>1</v>
      </c>
      <c r="N991" s="132">
        <f>J991*M991</f>
        <v>3</v>
      </c>
      <c r="O991" s="551" t="s">
        <v>6563</v>
      </c>
      <c r="P991" s="128" t="s">
        <v>103</v>
      </c>
      <c r="Q991" s="364">
        <v>5</v>
      </c>
      <c r="R991" s="149">
        <f t="shared" si="139"/>
        <v>15</v>
      </c>
      <c r="S991" s="442"/>
      <c r="T991" s="493"/>
      <c r="U991" s="450"/>
      <c r="V991" s="450"/>
      <c r="W991" s="430"/>
      <c r="X991" s="430"/>
      <c r="Y991" s="428"/>
      <c r="Z991" s="433"/>
      <c r="AA991" s="433"/>
      <c r="AB991" s="152"/>
      <c r="AC991" s="155"/>
      <c r="AD991" s="119"/>
      <c r="AE991" s="78"/>
      <c r="AF991" s="123">
        <f t="shared" si="137"/>
        <v>13013</v>
      </c>
      <c r="AG991" s="78">
        <f t="shared" ref="AG991:AG996" si="140">VALUE(RIGHT((IF(A991="",0,A991)),5))</f>
        <v>13013</v>
      </c>
    </row>
    <row r="992" spans="1:33" ht="230.25" hidden="1" outlineLevel="3" thickBot="1" x14ac:dyDescent="0.25">
      <c r="A992" s="251" t="s">
        <v>5061</v>
      </c>
      <c r="B992" s="399" t="s">
        <v>3447</v>
      </c>
      <c r="C992" s="326" t="s">
        <v>3301</v>
      </c>
      <c r="D992" s="212" t="s">
        <v>3446</v>
      </c>
      <c r="E992" s="209" t="s">
        <v>2442</v>
      </c>
      <c r="F992" s="209" t="s">
        <v>5763</v>
      </c>
      <c r="G992" s="209" t="s">
        <v>1247</v>
      </c>
      <c r="H992" s="252" t="s">
        <v>1228</v>
      </c>
      <c r="I992" s="215" t="s">
        <v>1178</v>
      </c>
      <c r="J992" s="255">
        <v>3</v>
      </c>
      <c r="K992" s="259" t="s">
        <v>182</v>
      </c>
      <c r="L992" s="215" t="s">
        <v>1559</v>
      </c>
      <c r="M992" s="253">
        <v>1</v>
      </c>
      <c r="N992" s="147">
        <f>M992*J992</f>
        <v>3</v>
      </c>
      <c r="O992" s="551" t="s">
        <v>6563</v>
      </c>
      <c r="P992" s="152" t="s">
        <v>675</v>
      </c>
      <c r="Q992" s="364">
        <v>5</v>
      </c>
      <c r="R992" s="149">
        <f t="shared" si="139"/>
        <v>15</v>
      </c>
      <c r="S992" s="442"/>
      <c r="T992" s="493"/>
      <c r="U992" s="450"/>
      <c r="V992" s="450"/>
      <c r="W992" s="430"/>
      <c r="X992" s="430"/>
      <c r="Y992" s="428"/>
      <c r="Z992" s="433"/>
      <c r="AA992" s="433"/>
      <c r="AB992" s="152"/>
      <c r="AC992" s="155"/>
      <c r="AD992" s="119"/>
      <c r="AE992" s="78"/>
      <c r="AF992" s="123">
        <f t="shared" si="137"/>
        <v>13014</v>
      </c>
      <c r="AG992" s="78">
        <f t="shared" si="140"/>
        <v>13014</v>
      </c>
    </row>
    <row r="993" spans="1:33" ht="230.25" hidden="1" outlineLevel="3" thickBot="1" x14ac:dyDescent="0.25">
      <c r="A993" s="251" t="s">
        <v>5062</v>
      </c>
      <c r="B993" s="596" t="s">
        <v>5761</v>
      </c>
      <c r="C993" s="600" t="s">
        <v>3302</v>
      </c>
      <c r="D993" s="624" t="s">
        <v>5762</v>
      </c>
      <c r="E993" s="209" t="s">
        <v>160</v>
      </c>
      <c r="F993" s="209" t="s">
        <v>5764</v>
      </c>
      <c r="G993" s="133" t="s">
        <v>674</v>
      </c>
      <c r="H993" s="526" t="s">
        <v>1227</v>
      </c>
      <c r="I993" s="215" t="s">
        <v>768</v>
      </c>
      <c r="J993" s="257">
        <v>1</v>
      </c>
      <c r="K993" s="178" t="s">
        <v>211</v>
      </c>
      <c r="L993" s="256" t="s">
        <v>780</v>
      </c>
      <c r="M993" s="253">
        <v>1</v>
      </c>
      <c r="N993" s="147">
        <f>M993*J993</f>
        <v>1</v>
      </c>
      <c r="O993" s="551" t="s">
        <v>6563</v>
      </c>
      <c r="P993" s="152" t="s">
        <v>675</v>
      </c>
      <c r="Q993" s="364">
        <v>5</v>
      </c>
      <c r="R993" s="149">
        <f t="shared" si="139"/>
        <v>5</v>
      </c>
      <c r="S993" s="442"/>
      <c r="T993" s="493"/>
      <c r="U993" s="450"/>
      <c r="V993" s="450"/>
      <c r="W993" s="430"/>
      <c r="X993" s="430"/>
      <c r="Y993" s="428"/>
      <c r="Z993" s="433"/>
      <c r="AA993" s="433"/>
      <c r="AB993" s="152"/>
      <c r="AC993" s="155"/>
      <c r="AD993" s="119"/>
      <c r="AE993" s="78"/>
      <c r="AF993" s="123">
        <f t="shared" si="137"/>
        <v>13015</v>
      </c>
      <c r="AG993" s="78">
        <f t="shared" si="140"/>
        <v>13015</v>
      </c>
    </row>
    <row r="994" spans="1:33" ht="230.25" hidden="1" outlineLevel="3" thickBot="1" x14ac:dyDescent="0.25">
      <c r="A994" s="251" t="s">
        <v>5063</v>
      </c>
      <c r="B994" s="597"/>
      <c r="C994" s="602"/>
      <c r="D994" s="625"/>
      <c r="E994" s="209" t="s">
        <v>1445</v>
      </c>
      <c r="F994" s="209" t="s">
        <v>5764</v>
      </c>
      <c r="G994" s="133" t="s">
        <v>674</v>
      </c>
      <c r="H994" s="526" t="s">
        <v>1227</v>
      </c>
      <c r="I994" s="215" t="s">
        <v>768</v>
      </c>
      <c r="J994" s="257">
        <v>1</v>
      </c>
      <c r="K994" s="178" t="s">
        <v>211</v>
      </c>
      <c r="L994" s="256" t="s">
        <v>780</v>
      </c>
      <c r="M994" s="253">
        <v>1</v>
      </c>
      <c r="N994" s="147">
        <f>M994*J994</f>
        <v>1</v>
      </c>
      <c r="O994" s="551" t="s">
        <v>6563</v>
      </c>
      <c r="P994" s="152" t="s">
        <v>675</v>
      </c>
      <c r="Q994" s="364">
        <v>5</v>
      </c>
      <c r="R994" s="149">
        <f t="shared" si="139"/>
        <v>5</v>
      </c>
      <c r="S994" s="442"/>
      <c r="T994" s="493"/>
      <c r="U994" s="450"/>
      <c r="V994" s="450"/>
      <c r="W994" s="430"/>
      <c r="X994" s="430"/>
      <c r="Y994" s="428"/>
      <c r="Z994" s="433"/>
      <c r="AA994" s="433"/>
      <c r="AB994" s="152"/>
      <c r="AC994" s="155"/>
      <c r="AD994" s="119"/>
      <c r="AE994" s="78"/>
      <c r="AF994" s="123">
        <f t="shared" si="137"/>
        <v>13016</v>
      </c>
      <c r="AG994" s="78">
        <f t="shared" si="140"/>
        <v>13016</v>
      </c>
    </row>
    <row r="995" spans="1:33" ht="230.25" hidden="1" outlineLevel="3" thickBot="1" x14ac:dyDescent="0.25">
      <c r="A995" s="251" t="s">
        <v>5064</v>
      </c>
      <c r="B995" s="167" t="s">
        <v>3296</v>
      </c>
      <c r="C995" s="303" t="s">
        <v>3291</v>
      </c>
      <c r="D995" s="209" t="s">
        <v>3448</v>
      </c>
      <c r="E995" s="209" t="s">
        <v>3183</v>
      </c>
      <c r="F995" s="209" t="s">
        <v>3449</v>
      </c>
      <c r="G995" s="209" t="s">
        <v>1247</v>
      </c>
      <c r="H995" s="252" t="s">
        <v>1228</v>
      </c>
      <c r="I995" s="215" t="s">
        <v>1178</v>
      </c>
      <c r="J995" s="255">
        <v>3</v>
      </c>
      <c r="K995" s="259" t="s">
        <v>182</v>
      </c>
      <c r="L995" s="215" t="s">
        <v>1559</v>
      </c>
      <c r="M995" s="253">
        <v>1</v>
      </c>
      <c r="N995" s="147">
        <f>J995*M995</f>
        <v>3</v>
      </c>
      <c r="O995" s="551" t="s">
        <v>6563</v>
      </c>
      <c r="P995" s="152" t="s">
        <v>675</v>
      </c>
      <c r="Q995" s="364">
        <v>5</v>
      </c>
      <c r="R995" s="149">
        <f t="shared" si="139"/>
        <v>15</v>
      </c>
      <c r="S995" s="442"/>
      <c r="T995" s="493"/>
      <c r="U995" s="450"/>
      <c r="V995" s="450"/>
      <c r="W995" s="430"/>
      <c r="X995" s="430"/>
      <c r="Y995" s="428"/>
      <c r="Z995" s="433"/>
      <c r="AA995" s="433"/>
      <c r="AB995" s="152"/>
      <c r="AC995" s="155"/>
      <c r="AD995" s="119"/>
      <c r="AE995" s="78"/>
      <c r="AF995" s="123">
        <f t="shared" si="137"/>
        <v>13017</v>
      </c>
      <c r="AG995" s="78">
        <f t="shared" si="140"/>
        <v>13017</v>
      </c>
    </row>
    <row r="996" spans="1:33" ht="230.25" hidden="1" outlineLevel="3" thickBot="1" x14ac:dyDescent="0.25">
      <c r="A996" s="251" t="s">
        <v>5065</v>
      </c>
      <c r="B996" s="167" t="s">
        <v>3297</v>
      </c>
      <c r="C996" s="303" t="s">
        <v>3292</v>
      </c>
      <c r="D996" s="209" t="s">
        <v>3450</v>
      </c>
      <c r="E996" s="209" t="s">
        <v>3183</v>
      </c>
      <c r="F996" s="209" t="s">
        <v>3451</v>
      </c>
      <c r="G996" s="209" t="s">
        <v>1247</v>
      </c>
      <c r="H996" s="252" t="s">
        <v>1228</v>
      </c>
      <c r="I996" s="215" t="s">
        <v>1178</v>
      </c>
      <c r="J996" s="255">
        <v>3</v>
      </c>
      <c r="K996" s="259" t="s">
        <v>182</v>
      </c>
      <c r="L996" s="215" t="s">
        <v>1559</v>
      </c>
      <c r="M996" s="334">
        <v>1</v>
      </c>
      <c r="N996" s="147">
        <f>J996*M996</f>
        <v>3</v>
      </c>
      <c r="O996" s="551" t="s">
        <v>6563</v>
      </c>
      <c r="P996" s="152" t="s">
        <v>675</v>
      </c>
      <c r="Q996" s="364">
        <v>5</v>
      </c>
      <c r="R996" s="149">
        <f t="shared" si="139"/>
        <v>15</v>
      </c>
      <c r="S996" s="442"/>
      <c r="T996" s="493"/>
      <c r="U996" s="450"/>
      <c r="V996" s="450"/>
      <c r="W996" s="430"/>
      <c r="X996" s="430"/>
      <c r="Y996" s="428"/>
      <c r="Z996" s="433"/>
      <c r="AA996" s="433"/>
      <c r="AB996" s="152"/>
      <c r="AC996" s="155"/>
      <c r="AD996" s="119"/>
      <c r="AE996" s="78"/>
      <c r="AF996" s="123">
        <f t="shared" si="137"/>
        <v>13018</v>
      </c>
      <c r="AG996" s="78">
        <f t="shared" si="140"/>
        <v>13018</v>
      </c>
    </row>
    <row r="997" spans="1:33" ht="230.25" hidden="1" outlineLevel="3" thickBot="1" x14ac:dyDescent="0.25">
      <c r="A997" s="349" t="s">
        <v>5066</v>
      </c>
      <c r="B997" s="596" t="s">
        <v>2863</v>
      </c>
      <c r="C997" s="600" t="s">
        <v>3303</v>
      </c>
      <c r="D997" s="624" t="s">
        <v>720</v>
      </c>
      <c r="E997" s="139" t="s">
        <v>208</v>
      </c>
      <c r="F997" s="209" t="s">
        <v>2410</v>
      </c>
      <c r="G997" s="143" t="s">
        <v>1254</v>
      </c>
      <c r="H997" s="526" t="s">
        <v>1227</v>
      </c>
      <c r="I997" s="215" t="s">
        <v>768</v>
      </c>
      <c r="J997" s="255">
        <v>1</v>
      </c>
      <c r="K997" s="259" t="s">
        <v>192</v>
      </c>
      <c r="L997" s="215" t="s">
        <v>203</v>
      </c>
      <c r="M997" s="223">
        <v>1</v>
      </c>
      <c r="N997" s="147">
        <f t="shared" ref="N997:N1060" si="141">J997*M997</f>
        <v>1</v>
      </c>
      <c r="O997" s="551" t="s">
        <v>6563</v>
      </c>
      <c r="P997" s="152" t="s">
        <v>675</v>
      </c>
      <c r="Q997" s="339">
        <v>5</v>
      </c>
      <c r="R997" s="149">
        <f t="shared" si="139"/>
        <v>5</v>
      </c>
      <c r="S997" s="150"/>
      <c r="T997" s="497"/>
      <c r="U997" s="456"/>
      <c r="V997" s="456"/>
      <c r="W997" s="430"/>
      <c r="X997" s="430"/>
      <c r="Y997" s="428"/>
      <c r="Z997" s="433"/>
      <c r="AA997" s="433"/>
      <c r="AB997" s="152"/>
      <c r="AC997" s="155"/>
      <c r="AD997" s="119"/>
      <c r="AE997" s="78"/>
      <c r="AF997" s="123">
        <f t="shared" si="137"/>
        <v>13019</v>
      </c>
    </row>
    <row r="998" spans="1:33" ht="230.25" hidden="1" outlineLevel="3" thickBot="1" x14ac:dyDescent="0.25">
      <c r="A998" s="414" t="s">
        <v>5067</v>
      </c>
      <c r="B998" s="597"/>
      <c r="C998" s="602"/>
      <c r="D998" s="625"/>
      <c r="E998" s="139" t="s">
        <v>255</v>
      </c>
      <c r="F998" s="209" t="s">
        <v>5765</v>
      </c>
      <c r="G998" s="209" t="s">
        <v>1247</v>
      </c>
      <c r="H998" s="252" t="s">
        <v>1228</v>
      </c>
      <c r="I998" s="215" t="s">
        <v>1178</v>
      </c>
      <c r="J998" s="255">
        <v>3</v>
      </c>
      <c r="K998" s="178" t="s">
        <v>453</v>
      </c>
      <c r="L998" s="256" t="s">
        <v>449</v>
      </c>
      <c r="M998" s="350">
        <v>1</v>
      </c>
      <c r="N998" s="147">
        <f t="shared" si="141"/>
        <v>3</v>
      </c>
      <c r="O998" s="551" t="s">
        <v>6563</v>
      </c>
      <c r="P998" s="152" t="s">
        <v>675</v>
      </c>
      <c r="Q998" s="339">
        <v>5</v>
      </c>
      <c r="R998" s="149">
        <f t="shared" si="139"/>
        <v>15</v>
      </c>
      <c r="S998" s="150"/>
      <c r="T998" s="497"/>
      <c r="U998" s="456"/>
      <c r="V998" s="456"/>
      <c r="W998" s="430"/>
      <c r="X998" s="430"/>
      <c r="Y998" s="428"/>
      <c r="Z998" s="433"/>
      <c r="AA998" s="433"/>
      <c r="AB998" s="152"/>
      <c r="AC998" s="155"/>
      <c r="AD998" s="119"/>
      <c r="AE998" s="78"/>
      <c r="AF998" s="123">
        <f t="shared" si="137"/>
        <v>13020</v>
      </c>
    </row>
    <row r="999" spans="1:33" ht="230.25" hidden="1" outlineLevel="3" thickBot="1" x14ac:dyDescent="0.25">
      <c r="A999" s="251" t="s">
        <v>5068</v>
      </c>
      <c r="B999" s="596" t="s">
        <v>3452</v>
      </c>
      <c r="C999" s="600" t="s">
        <v>3304</v>
      </c>
      <c r="D999" s="624" t="s">
        <v>2727</v>
      </c>
      <c r="E999" s="209" t="s">
        <v>160</v>
      </c>
      <c r="F999" s="209" t="s">
        <v>1877</v>
      </c>
      <c r="G999" s="143" t="s">
        <v>1254</v>
      </c>
      <c r="H999" s="526" t="s">
        <v>1227</v>
      </c>
      <c r="I999" s="215" t="s">
        <v>768</v>
      </c>
      <c r="J999" s="255">
        <v>1</v>
      </c>
      <c r="K999" s="259" t="s">
        <v>182</v>
      </c>
      <c r="L999" s="215" t="s">
        <v>1559</v>
      </c>
      <c r="M999" s="253">
        <v>1</v>
      </c>
      <c r="N999" s="147">
        <f t="shared" si="141"/>
        <v>1</v>
      </c>
      <c r="O999" s="551" t="s">
        <v>6563</v>
      </c>
      <c r="P999" s="152" t="s">
        <v>675</v>
      </c>
      <c r="Q999" s="364">
        <v>5</v>
      </c>
      <c r="R999" s="149">
        <f t="shared" si="139"/>
        <v>5</v>
      </c>
      <c r="S999" s="176"/>
      <c r="T999" s="491"/>
      <c r="U999" s="453"/>
      <c r="V999" s="453"/>
      <c r="W999" s="430"/>
      <c r="X999" s="430"/>
      <c r="Y999" s="428"/>
      <c r="Z999" s="433"/>
      <c r="AA999" s="433"/>
      <c r="AB999" s="152"/>
      <c r="AC999" s="155"/>
      <c r="AD999" s="119"/>
      <c r="AE999" s="78"/>
      <c r="AF999" s="123">
        <f t="shared" si="137"/>
        <v>13021</v>
      </c>
      <c r="AG999" s="78">
        <f t="shared" ref="AG999:AG1007" si="142">VALUE(RIGHT((IF(A999="",0,A999)),5))</f>
        <v>13021</v>
      </c>
    </row>
    <row r="1000" spans="1:33" ht="230.25" hidden="1" outlineLevel="3" thickBot="1" x14ac:dyDescent="0.25">
      <c r="A1000" s="251" t="s">
        <v>5069</v>
      </c>
      <c r="B1000" s="597"/>
      <c r="C1000" s="602"/>
      <c r="D1000" s="625"/>
      <c r="E1000" s="209" t="s">
        <v>1445</v>
      </c>
      <c r="F1000" s="209" t="s">
        <v>5765</v>
      </c>
      <c r="G1000" s="209" t="s">
        <v>1247</v>
      </c>
      <c r="H1000" s="252" t="s">
        <v>1228</v>
      </c>
      <c r="I1000" s="215" t="s">
        <v>1178</v>
      </c>
      <c r="J1000" s="255">
        <v>3</v>
      </c>
      <c r="K1000" s="259" t="s">
        <v>182</v>
      </c>
      <c r="L1000" s="215" t="s">
        <v>1559</v>
      </c>
      <c r="M1000" s="253">
        <v>1</v>
      </c>
      <c r="N1000" s="147">
        <f t="shared" si="141"/>
        <v>3</v>
      </c>
      <c r="O1000" s="551" t="s">
        <v>6563</v>
      </c>
      <c r="P1000" s="152" t="s">
        <v>675</v>
      </c>
      <c r="Q1000" s="364">
        <v>5</v>
      </c>
      <c r="R1000" s="149">
        <f t="shared" si="139"/>
        <v>15</v>
      </c>
      <c r="S1000" s="176"/>
      <c r="T1000" s="491"/>
      <c r="U1000" s="453"/>
      <c r="V1000" s="453"/>
      <c r="W1000" s="430"/>
      <c r="X1000" s="430"/>
      <c r="Y1000" s="428"/>
      <c r="Z1000" s="433"/>
      <c r="AA1000" s="433"/>
      <c r="AB1000" s="152"/>
      <c r="AC1000" s="155"/>
      <c r="AD1000" s="119"/>
      <c r="AE1000" s="78"/>
      <c r="AF1000" s="123">
        <f t="shared" si="137"/>
        <v>13022</v>
      </c>
      <c r="AG1000" s="78">
        <f t="shared" si="142"/>
        <v>13022</v>
      </c>
    </row>
    <row r="1001" spans="1:33" ht="230.25" hidden="1" outlineLevel="3" thickBot="1" x14ac:dyDescent="0.25">
      <c r="A1001" s="251" t="s">
        <v>5070</v>
      </c>
      <c r="B1001" s="596" t="s">
        <v>3453</v>
      </c>
      <c r="C1001" s="600" t="s">
        <v>3305</v>
      </c>
      <c r="D1001" s="624" t="s">
        <v>3454</v>
      </c>
      <c r="E1001" s="209" t="s">
        <v>160</v>
      </c>
      <c r="F1001" s="209" t="s">
        <v>5766</v>
      </c>
      <c r="G1001" s="209" t="s">
        <v>1247</v>
      </c>
      <c r="H1001" s="252" t="s">
        <v>1228</v>
      </c>
      <c r="I1001" s="215" t="s">
        <v>1178</v>
      </c>
      <c r="J1001" s="255">
        <v>3</v>
      </c>
      <c r="K1001" s="259" t="s">
        <v>182</v>
      </c>
      <c r="L1001" s="215" t="s">
        <v>1559</v>
      </c>
      <c r="M1001" s="253">
        <v>1</v>
      </c>
      <c r="N1001" s="147">
        <f t="shared" si="141"/>
        <v>3</v>
      </c>
      <c r="O1001" s="551" t="s">
        <v>6563</v>
      </c>
      <c r="P1001" s="152" t="s">
        <v>675</v>
      </c>
      <c r="Q1001" s="364">
        <v>5</v>
      </c>
      <c r="R1001" s="149">
        <f t="shared" si="139"/>
        <v>15</v>
      </c>
      <c r="S1001" s="176"/>
      <c r="T1001" s="491"/>
      <c r="U1001" s="453"/>
      <c r="V1001" s="453"/>
      <c r="W1001" s="430"/>
      <c r="X1001" s="430"/>
      <c r="Y1001" s="428"/>
      <c r="Z1001" s="433"/>
      <c r="AA1001" s="433"/>
      <c r="AB1001" s="152"/>
      <c r="AC1001" s="155"/>
      <c r="AD1001" s="119"/>
      <c r="AE1001" s="78"/>
      <c r="AF1001" s="123">
        <f t="shared" si="137"/>
        <v>13023</v>
      </c>
      <c r="AG1001" s="78">
        <f t="shared" si="142"/>
        <v>13023</v>
      </c>
    </row>
    <row r="1002" spans="1:33" ht="230.25" hidden="1" outlineLevel="3" thickBot="1" x14ac:dyDescent="0.25">
      <c r="A1002" s="251" t="s">
        <v>5071</v>
      </c>
      <c r="B1002" s="597"/>
      <c r="C1002" s="602"/>
      <c r="D1002" s="625"/>
      <c r="E1002" s="209" t="s">
        <v>1445</v>
      </c>
      <c r="F1002" s="209" t="s">
        <v>3455</v>
      </c>
      <c r="G1002" s="133" t="s">
        <v>3056</v>
      </c>
      <c r="H1002" s="526" t="s">
        <v>1803</v>
      </c>
      <c r="I1002" s="133" t="s">
        <v>3018</v>
      </c>
      <c r="J1002" s="257">
        <v>3</v>
      </c>
      <c r="K1002" s="259" t="s">
        <v>182</v>
      </c>
      <c r="L1002" s="215" t="s">
        <v>1559</v>
      </c>
      <c r="M1002" s="253">
        <v>1</v>
      </c>
      <c r="N1002" s="147">
        <f t="shared" si="141"/>
        <v>3</v>
      </c>
      <c r="O1002" s="551" t="s">
        <v>6563</v>
      </c>
      <c r="P1002" s="152" t="s">
        <v>6348</v>
      </c>
      <c r="Q1002" s="364">
        <v>3</v>
      </c>
      <c r="R1002" s="149">
        <f t="shared" si="139"/>
        <v>9</v>
      </c>
      <c r="S1002" s="176"/>
      <c r="T1002" s="491"/>
      <c r="U1002" s="453"/>
      <c r="V1002" s="453"/>
      <c r="W1002" s="430"/>
      <c r="X1002" s="430"/>
      <c r="Y1002" s="428"/>
      <c r="Z1002" s="433"/>
      <c r="AA1002" s="433"/>
      <c r="AB1002" s="152"/>
      <c r="AC1002" s="155"/>
      <c r="AD1002" s="119"/>
      <c r="AE1002" s="78"/>
      <c r="AF1002" s="123">
        <f t="shared" si="137"/>
        <v>13024</v>
      </c>
      <c r="AG1002" s="78">
        <f t="shared" si="142"/>
        <v>13024</v>
      </c>
    </row>
    <row r="1003" spans="1:33" ht="230.25" hidden="1" outlineLevel="3" thickBot="1" x14ac:dyDescent="0.25">
      <c r="A1003" s="251" t="s">
        <v>5072</v>
      </c>
      <c r="B1003" s="167" t="s">
        <v>3298</v>
      </c>
      <c r="C1003" s="303" t="s">
        <v>3293</v>
      </c>
      <c r="D1003" s="209" t="s">
        <v>3459</v>
      </c>
      <c r="E1003" s="209" t="s">
        <v>3183</v>
      </c>
      <c r="F1003" s="209" t="s">
        <v>3456</v>
      </c>
      <c r="G1003" s="209" t="s">
        <v>1247</v>
      </c>
      <c r="H1003" s="252" t="s">
        <v>1228</v>
      </c>
      <c r="I1003" s="215" t="s">
        <v>1178</v>
      </c>
      <c r="J1003" s="255">
        <v>3</v>
      </c>
      <c r="K1003" s="259" t="s">
        <v>182</v>
      </c>
      <c r="L1003" s="215" t="s">
        <v>1559</v>
      </c>
      <c r="M1003" s="253">
        <v>1</v>
      </c>
      <c r="N1003" s="147">
        <f t="shared" si="141"/>
        <v>3</v>
      </c>
      <c r="O1003" s="551" t="s">
        <v>6563</v>
      </c>
      <c r="P1003" s="152" t="s">
        <v>675</v>
      </c>
      <c r="Q1003" s="364">
        <v>5</v>
      </c>
      <c r="R1003" s="149">
        <f t="shared" si="139"/>
        <v>15</v>
      </c>
      <c r="S1003" s="176"/>
      <c r="T1003" s="491"/>
      <c r="U1003" s="453"/>
      <c r="V1003" s="453"/>
      <c r="W1003" s="430"/>
      <c r="X1003" s="430"/>
      <c r="Y1003" s="428"/>
      <c r="Z1003" s="433"/>
      <c r="AA1003" s="433"/>
      <c r="AB1003" s="152"/>
      <c r="AC1003" s="155"/>
      <c r="AD1003" s="119"/>
      <c r="AE1003" s="78"/>
      <c r="AF1003" s="123">
        <f t="shared" si="137"/>
        <v>13025</v>
      </c>
      <c r="AG1003" s="78">
        <f t="shared" si="142"/>
        <v>13025</v>
      </c>
    </row>
    <row r="1004" spans="1:33" ht="230.25" hidden="1" outlineLevel="3" thickBot="1" x14ac:dyDescent="0.25">
      <c r="A1004" s="251" t="s">
        <v>5073</v>
      </c>
      <c r="B1004" s="167" t="s">
        <v>3299</v>
      </c>
      <c r="C1004" s="303" t="s">
        <v>3306</v>
      </c>
      <c r="D1004" s="209" t="s">
        <v>3457</v>
      </c>
      <c r="E1004" s="209" t="s">
        <v>3183</v>
      </c>
      <c r="F1004" s="209" t="s">
        <v>3458</v>
      </c>
      <c r="G1004" s="209" t="s">
        <v>1247</v>
      </c>
      <c r="H1004" s="252" t="s">
        <v>1228</v>
      </c>
      <c r="I1004" s="215" t="s">
        <v>1178</v>
      </c>
      <c r="J1004" s="255">
        <v>3</v>
      </c>
      <c r="K1004" s="259" t="s">
        <v>182</v>
      </c>
      <c r="L1004" s="215" t="s">
        <v>1559</v>
      </c>
      <c r="M1004" s="253">
        <v>1</v>
      </c>
      <c r="N1004" s="147">
        <f t="shared" si="141"/>
        <v>3</v>
      </c>
      <c r="O1004" s="551" t="s">
        <v>6563</v>
      </c>
      <c r="P1004" s="152" t="s">
        <v>6102</v>
      </c>
      <c r="Q1004" s="364">
        <v>1</v>
      </c>
      <c r="R1004" s="149">
        <f t="shared" si="139"/>
        <v>3</v>
      </c>
      <c r="S1004" s="176" t="s">
        <v>5819</v>
      </c>
      <c r="T1004" s="491"/>
      <c r="U1004" s="453"/>
      <c r="V1004" s="453"/>
      <c r="W1004" s="430"/>
      <c r="X1004" s="430"/>
      <c r="Y1004" s="428"/>
      <c r="Z1004" s="433"/>
      <c r="AA1004" s="433"/>
      <c r="AB1004" s="152"/>
      <c r="AC1004" s="155"/>
      <c r="AD1004" s="119"/>
      <c r="AE1004" s="78"/>
      <c r="AF1004" s="123">
        <f t="shared" si="137"/>
        <v>13026</v>
      </c>
      <c r="AG1004" s="78">
        <f t="shared" si="142"/>
        <v>13026</v>
      </c>
    </row>
    <row r="1005" spans="1:33" ht="230.25" hidden="1" outlineLevel="3" thickBot="1" x14ac:dyDescent="0.25">
      <c r="A1005" s="251" t="s">
        <v>5074</v>
      </c>
      <c r="B1005" s="596" t="s">
        <v>3463</v>
      </c>
      <c r="C1005" s="600" t="s">
        <v>3464</v>
      </c>
      <c r="D1005" s="624" t="s">
        <v>3465</v>
      </c>
      <c r="E1005" s="209" t="s">
        <v>160</v>
      </c>
      <c r="F1005" s="209" t="s">
        <v>3467</v>
      </c>
      <c r="G1005" s="143" t="s">
        <v>1254</v>
      </c>
      <c r="H1005" s="526" t="s">
        <v>1227</v>
      </c>
      <c r="I1005" s="215" t="s">
        <v>768</v>
      </c>
      <c r="J1005" s="255">
        <v>1</v>
      </c>
      <c r="K1005" s="178" t="s">
        <v>448</v>
      </c>
      <c r="L1005" s="256" t="s">
        <v>5788</v>
      </c>
      <c r="M1005" s="253">
        <v>1</v>
      </c>
      <c r="N1005" s="147">
        <f t="shared" si="141"/>
        <v>1</v>
      </c>
      <c r="O1005" s="551" t="s">
        <v>6563</v>
      </c>
      <c r="P1005" s="152" t="s">
        <v>675</v>
      </c>
      <c r="Q1005" s="364">
        <v>5</v>
      </c>
      <c r="R1005" s="149">
        <f t="shared" si="139"/>
        <v>5</v>
      </c>
      <c r="S1005" s="176"/>
      <c r="T1005" s="491"/>
      <c r="U1005" s="453"/>
      <c r="V1005" s="453"/>
      <c r="W1005" s="430"/>
      <c r="X1005" s="430"/>
      <c r="Y1005" s="428"/>
      <c r="Z1005" s="433"/>
      <c r="AA1005" s="433"/>
      <c r="AB1005" s="152"/>
      <c r="AC1005" s="155"/>
      <c r="AD1005" s="119"/>
      <c r="AE1005" s="78"/>
      <c r="AF1005" s="123">
        <f t="shared" si="137"/>
        <v>13027</v>
      </c>
      <c r="AG1005" s="78">
        <f t="shared" si="142"/>
        <v>13027</v>
      </c>
    </row>
    <row r="1006" spans="1:33" ht="230.25" hidden="1" outlineLevel="3" thickBot="1" x14ac:dyDescent="0.25">
      <c r="A1006" s="251" t="s">
        <v>5075</v>
      </c>
      <c r="B1006" s="597"/>
      <c r="C1006" s="602"/>
      <c r="D1006" s="625"/>
      <c r="E1006" s="209" t="s">
        <v>1445</v>
      </c>
      <c r="F1006" s="209" t="s">
        <v>3466</v>
      </c>
      <c r="G1006" s="143" t="s">
        <v>1254</v>
      </c>
      <c r="H1006" s="526" t="s">
        <v>1227</v>
      </c>
      <c r="I1006" s="215" t="s">
        <v>768</v>
      </c>
      <c r="J1006" s="255">
        <v>1</v>
      </c>
      <c r="K1006" s="178" t="s">
        <v>446</v>
      </c>
      <c r="L1006" s="256" t="s">
        <v>5792</v>
      </c>
      <c r="M1006" s="253">
        <v>1</v>
      </c>
      <c r="N1006" s="147">
        <f t="shared" si="141"/>
        <v>1</v>
      </c>
      <c r="O1006" s="551" t="s">
        <v>6563</v>
      </c>
      <c r="P1006" s="152" t="s">
        <v>675</v>
      </c>
      <c r="Q1006" s="364">
        <v>5</v>
      </c>
      <c r="R1006" s="149">
        <f t="shared" si="139"/>
        <v>5</v>
      </c>
      <c r="S1006" s="176"/>
      <c r="T1006" s="491"/>
      <c r="U1006" s="453"/>
      <c r="V1006" s="453"/>
      <c r="W1006" s="430"/>
      <c r="X1006" s="430"/>
      <c r="Y1006" s="428"/>
      <c r="Z1006" s="433"/>
      <c r="AA1006" s="433"/>
      <c r="AB1006" s="152"/>
      <c r="AC1006" s="155"/>
      <c r="AD1006" s="119"/>
      <c r="AE1006" s="78"/>
      <c r="AF1006" s="123">
        <f t="shared" si="137"/>
        <v>13028</v>
      </c>
      <c r="AG1006" s="78">
        <f t="shared" si="142"/>
        <v>13028</v>
      </c>
    </row>
    <row r="1007" spans="1:33" ht="230.25" hidden="1" outlineLevel="3" thickBot="1" x14ac:dyDescent="0.25">
      <c r="A1007" s="251" t="s">
        <v>5076</v>
      </c>
      <c r="B1007" s="167" t="s">
        <v>3300</v>
      </c>
      <c r="C1007" s="303" t="s">
        <v>3294</v>
      </c>
      <c r="D1007" s="209" t="s">
        <v>3460</v>
      </c>
      <c r="E1007" s="209" t="s">
        <v>3183</v>
      </c>
      <c r="F1007" s="209" t="s">
        <v>3461</v>
      </c>
      <c r="G1007" s="143" t="s">
        <v>1254</v>
      </c>
      <c r="H1007" s="526" t="s">
        <v>1227</v>
      </c>
      <c r="I1007" s="215" t="s">
        <v>768</v>
      </c>
      <c r="J1007" s="255">
        <v>1</v>
      </c>
      <c r="K1007" s="259" t="s">
        <v>182</v>
      </c>
      <c r="L1007" s="215" t="s">
        <v>1559</v>
      </c>
      <c r="M1007" s="334">
        <v>1</v>
      </c>
      <c r="N1007" s="147">
        <f t="shared" si="141"/>
        <v>1</v>
      </c>
      <c r="O1007" s="551" t="s">
        <v>6563</v>
      </c>
      <c r="P1007" s="152" t="s">
        <v>675</v>
      </c>
      <c r="Q1007" s="364">
        <v>5</v>
      </c>
      <c r="R1007" s="149">
        <f t="shared" si="139"/>
        <v>5</v>
      </c>
      <c r="S1007" s="176"/>
      <c r="T1007" s="491"/>
      <c r="U1007" s="453"/>
      <c r="V1007" s="453"/>
      <c r="W1007" s="430"/>
      <c r="X1007" s="430"/>
      <c r="Y1007" s="428"/>
      <c r="Z1007" s="433"/>
      <c r="AA1007" s="433"/>
      <c r="AB1007" s="152"/>
      <c r="AC1007" s="155"/>
      <c r="AD1007" s="119"/>
      <c r="AE1007" s="78"/>
      <c r="AF1007" s="123">
        <f t="shared" si="137"/>
        <v>13029</v>
      </c>
      <c r="AG1007" s="78">
        <f t="shared" si="142"/>
        <v>13029</v>
      </c>
    </row>
    <row r="1008" spans="1:33" ht="230.25" hidden="1" outlineLevel="3" thickBot="1" x14ac:dyDescent="0.25">
      <c r="A1008" s="349" t="s">
        <v>5077</v>
      </c>
      <c r="B1008" s="596" t="s">
        <v>4355</v>
      </c>
      <c r="C1008" s="600" t="s">
        <v>3462</v>
      </c>
      <c r="D1008" s="624" t="s">
        <v>720</v>
      </c>
      <c r="E1008" s="139" t="s">
        <v>208</v>
      </c>
      <c r="F1008" s="209" t="s">
        <v>2410</v>
      </c>
      <c r="G1008" s="143" t="s">
        <v>1254</v>
      </c>
      <c r="H1008" s="526" t="s">
        <v>1227</v>
      </c>
      <c r="I1008" s="215" t="s">
        <v>768</v>
      </c>
      <c r="J1008" s="255">
        <v>1</v>
      </c>
      <c r="K1008" s="259" t="s">
        <v>192</v>
      </c>
      <c r="L1008" s="215" t="s">
        <v>203</v>
      </c>
      <c r="M1008" s="223">
        <v>1</v>
      </c>
      <c r="N1008" s="147">
        <f t="shared" si="141"/>
        <v>1</v>
      </c>
      <c r="O1008" s="551" t="s">
        <v>6563</v>
      </c>
      <c r="P1008" s="70" t="s">
        <v>103</v>
      </c>
      <c r="Q1008" s="339">
        <v>5</v>
      </c>
      <c r="R1008" s="149">
        <f t="shared" si="139"/>
        <v>5</v>
      </c>
      <c r="S1008" s="150"/>
      <c r="T1008" s="497"/>
      <c r="U1008" s="456"/>
      <c r="V1008" s="456"/>
      <c r="W1008" s="430"/>
      <c r="X1008" s="430"/>
      <c r="Y1008" s="428"/>
      <c r="Z1008" s="433"/>
      <c r="AA1008" s="433"/>
      <c r="AB1008" s="152"/>
      <c r="AC1008" s="155"/>
      <c r="AD1008" s="119"/>
      <c r="AE1008" s="78"/>
      <c r="AF1008" s="123">
        <f t="shared" si="137"/>
        <v>13030</v>
      </c>
    </row>
    <row r="1009" spans="1:33" ht="230.25" hidden="1" outlineLevel="3" thickBot="1" x14ac:dyDescent="0.25">
      <c r="A1009" s="414" t="s">
        <v>5078</v>
      </c>
      <c r="B1009" s="628"/>
      <c r="C1009" s="601"/>
      <c r="D1009" s="638"/>
      <c r="E1009" s="139" t="s">
        <v>255</v>
      </c>
      <c r="F1009" s="209" t="s">
        <v>3265</v>
      </c>
      <c r="G1009" s="143" t="s">
        <v>4218</v>
      </c>
      <c r="H1009" s="526" t="s">
        <v>1803</v>
      </c>
      <c r="I1009" s="215" t="s">
        <v>3018</v>
      </c>
      <c r="J1009" s="257">
        <v>3</v>
      </c>
      <c r="K1009" s="178" t="s">
        <v>453</v>
      </c>
      <c r="L1009" s="256" t="s">
        <v>449</v>
      </c>
      <c r="M1009" s="253">
        <v>2</v>
      </c>
      <c r="N1009" s="147">
        <f t="shared" si="141"/>
        <v>6</v>
      </c>
      <c r="O1009" s="551" t="s">
        <v>6563</v>
      </c>
      <c r="P1009" s="152" t="s">
        <v>6348</v>
      </c>
      <c r="Q1009" s="339">
        <v>3</v>
      </c>
      <c r="R1009" s="149">
        <f t="shared" si="139"/>
        <v>18</v>
      </c>
      <c r="S1009" s="150"/>
      <c r="T1009" s="497"/>
      <c r="U1009" s="456"/>
      <c r="V1009" s="456"/>
      <c r="W1009" s="430"/>
      <c r="X1009" s="430"/>
      <c r="Y1009" s="428"/>
      <c r="Z1009" s="433"/>
      <c r="AA1009" s="433"/>
      <c r="AB1009" s="152"/>
      <c r="AC1009" s="155"/>
      <c r="AD1009" s="119"/>
      <c r="AE1009" s="78"/>
      <c r="AF1009" s="123">
        <f t="shared" si="137"/>
        <v>13031</v>
      </c>
    </row>
    <row r="1010" spans="1:33" ht="230.25" hidden="1" outlineLevel="3" thickBot="1" x14ac:dyDescent="0.25">
      <c r="A1010" s="251" t="s">
        <v>5079</v>
      </c>
      <c r="B1010" s="596" t="s">
        <v>3468</v>
      </c>
      <c r="C1010" s="600" t="s">
        <v>3307</v>
      </c>
      <c r="D1010" s="624" t="s">
        <v>3471</v>
      </c>
      <c r="E1010" s="209" t="s">
        <v>160</v>
      </c>
      <c r="F1010" s="209" t="s">
        <v>3475</v>
      </c>
      <c r="G1010" s="143" t="s">
        <v>1254</v>
      </c>
      <c r="H1010" s="526" t="s">
        <v>1227</v>
      </c>
      <c r="I1010" s="215" t="s">
        <v>768</v>
      </c>
      <c r="J1010" s="255">
        <v>1</v>
      </c>
      <c r="K1010" s="178" t="s">
        <v>448</v>
      </c>
      <c r="L1010" s="256" t="s">
        <v>5788</v>
      </c>
      <c r="M1010" s="253">
        <v>1</v>
      </c>
      <c r="N1010" s="147">
        <f t="shared" si="141"/>
        <v>1</v>
      </c>
      <c r="O1010" s="551" t="s">
        <v>6563</v>
      </c>
      <c r="P1010" s="152" t="s">
        <v>675</v>
      </c>
      <c r="Q1010" s="364">
        <v>5</v>
      </c>
      <c r="R1010" s="149">
        <f t="shared" si="139"/>
        <v>5</v>
      </c>
      <c r="S1010" s="176"/>
      <c r="T1010" s="491"/>
      <c r="U1010" s="453"/>
      <c r="V1010" s="453"/>
      <c r="W1010" s="430"/>
      <c r="X1010" s="430"/>
      <c r="Y1010" s="428"/>
      <c r="Z1010" s="433"/>
      <c r="AA1010" s="433"/>
      <c r="AB1010" s="152"/>
      <c r="AC1010" s="155"/>
      <c r="AD1010" s="119"/>
      <c r="AE1010" s="78"/>
      <c r="AF1010" s="123">
        <f t="shared" si="137"/>
        <v>13032</v>
      </c>
      <c r="AG1010" s="78">
        <f t="shared" ref="AG1010:AG1041" si="143">VALUE(RIGHT((IF(A1010="",0,A1010)),5))</f>
        <v>13032</v>
      </c>
    </row>
    <row r="1011" spans="1:33" ht="230.25" hidden="1" outlineLevel="3" thickBot="1" x14ac:dyDescent="0.25">
      <c r="A1011" s="251" t="s">
        <v>5080</v>
      </c>
      <c r="B1011" s="597"/>
      <c r="C1011" s="602"/>
      <c r="D1011" s="625"/>
      <c r="E1011" s="209" t="s">
        <v>1445</v>
      </c>
      <c r="F1011" s="209" t="s">
        <v>3476</v>
      </c>
      <c r="G1011" s="143" t="s">
        <v>1254</v>
      </c>
      <c r="H1011" s="526" t="s">
        <v>1227</v>
      </c>
      <c r="I1011" s="215" t="s">
        <v>768</v>
      </c>
      <c r="J1011" s="255">
        <v>1</v>
      </c>
      <c r="K1011" s="178" t="s">
        <v>446</v>
      </c>
      <c r="L1011" s="256" t="s">
        <v>5792</v>
      </c>
      <c r="M1011" s="253">
        <v>1</v>
      </c>
      <c r="N1011" s="147">
        <f t="shared" si="141"/>
        <v>1</v>
      </c>
      <c r="O1011" s="551" t="s">
        <v>6563</v>
      </c>
      <c r="P1011" s="152" t="s">
        <v>675</v>
      </c>
      <c r="Q1011" s="364">
        <v>5</v>
      </c>
      <c r="R1011" s="149">
        <f t="shared" si="139"/>
        <v>5</v>
      </c>
      <c r="S1011" s="176"/>
      <c r="T1011" s="491"/>
      <c r="U1011" s="453"/>
      <c r="V1011" s="453"/>
      <c r="W1011" s="430"/>
      <c r="X1011" s="430"/>
      <c r="Y1011" s="428"/>
      <c r="Z1011" s="433"/>
      <c r="AA1011" s="433"/>
      <c r="AB1011" s="152"/>
      <c r="AC1011" s="155"/>
      <c r="AD1011" s="119"/>
      <c r="AE1011" s="78"/>
      <c r="AF1011" s="123">
        <f t="shared" si="137"/>
        <v>13033</v>
      </c>
      <c r="AG1011" s="78">
        <f t="shared" si="143"/>
        <v>13033</v>
      </c>
    </row>
    <row r="1012" spans="1:33" ht="230.25" hidden="1" outlineLevel="3" thickBot="1" x14ac:dyDescent="0.25">
      <c r="A1012" s="251" t="s">
        <v>5081</v>
      </c>
      <c r="B1012" s="596" t="s">
        <v>3469</v>
      </c>
      <c r="C1012" s="600" t="s">
        <v>3308</v>
      </c>
      <c r="D1012" s="624" t="s">
        <v>3472</v>
      </c>
      <c r="E1012" s="209" t="s">
        <v>160</v>
      </c>
      <c r="F1012" s="209" t="s">
        <v>3475</v>
      </c>
      <c r="G1012" s="143" t="s">
        <v>1254</v>
      </c>
      <c r="H1012" s="526" t="s">
        <v>1227</v>
      </c>
      <c r="I1012" s="215" t="s">
        <v>768</v>
      </c>
      <c r="J1012" s="255">
        <v>1</v>
      </c>
      <c r="K1012" s="178" t="s">
        <v>448</v>
      </c>
      <c r="L1012" s="256" t="s">
        <v>5788</v>
      </c>
      <c r="M1012" s="253">
        <v>1</v>
      </c>
      <c r="N1012" s="147">
        <f t="shared" si="141"/>
        <v>1</v>
      </c>
      <c r="O1012" s="551" t="s">
        <v>6563</v>
      </c>
      <c r="P1012" s="152" t="s">
        <v>675</v>
      </c>
      <c r="Q1012" s="364">
        <v>5</v>
      </c>
      <c r="R1012" s="149">
        <f t="shared" si="139"/>
        <v>5</v>
      </c>
      <c r="S1012" s="176"/>
      <c r="T1012" s="491"/>
      <c r="U1012" s="453"/>
      <c r="V1012" s="453"/>
      <c r="W1012" s="430"/>
      <c r="X1012" s="430"/>
      <c r="Y1012" s="428"/>
      <c r="Z1012" s="433"/>
      <c r="AA1012" s="433"/>
      <c r="AB1012" s="152"/>
      <c r="AC1012" s="155"/>
      <c r="AD1012" s="119"/>
      <c r="AE1012" s="78"/>
      <c r="AF1012" s="123">
        <f t="shared" si="137"/>
        <v>13034</v>
      </c>
      <c r="AG1012" s="78">
        <f t="shared" si="143"/>
        <v>13034</v>
      </c>
    </row>
    <row r="1013" spans="1:33" ht="230.25" hidden="1" outlineLevel="3" thickBot="1" x14ac:dyDescent="0.25">
      <c r="A1013" s="251" t="s">
        <v>5082</v>
      </c>
      <c r="B1013" s="597"/>
      <c r="C1013" s="602"/>
      <c r="D1013" s="625"/>
      <c r="E1013" s="209" t="s">
        <v>1445</v>
      </c>
      <c r="F1013" s="209" t="s">
        <v>3476</v>
      </c>
      <c r="G1013" s="143" t="s">
        <v>1254</v>
      </c>
      <c r="H1013" s="526" t="s">
        <v>1227</v>
      </c>
      <c r="I1013" s="215" t="s">
        <v>768</v>
      </c>
      <c r="J1013" s="255">
        <v>1</v>
      </c>
      <c r="K1013" s="178" t="s">
        <v>446</v>
      </c>
      <c r="L1013" s="256" t="s">
        <v>5792</v>
      </c>
      <c r="M1013" s="253">
        <v>1</v>
      </c>
      <c r="N1013" s="147">
        <f t="shared" si="141"/>
        <v>1</v>
      </c>
      <c r="O1013" s="551" t="s">
        <v>6563</v>
      </c>
      <c r="P1013" s="152" t="s">
        <v>675</v>
      </c>
      <c r="Q1013" s="364">
        <v>5</v>
      </c>
      <c r="R1013" s="149">
        <f t="shared" si="139"/>
        <v>5</v>
      </c>
      <c r="S1013" s="176"/>
      <c r="T1013" s="491"/>
      <c r="U1013" s="453"/>
      <c r="V1013" s="453"/>
      <c r="W1013" s="430"/>
      <c r="X1013" s="430"/>
      <c r="Y1013" s="428"/>
      <c r="Z1013" s="433"/>
      <c r="AA1013" s="433"/>
      <c r="AB1013" s="152"/>
      <c r="AC1013" s="155"/>
      <c r="AD1013" s="119"/>
      <c r="AE1013" s="78"/>
      <c r="AF1013" s="123">
        <f t="shared" si="137"/>
        <v>13035</v>
      </c>
      <c r="AG1013" s="78">
        <f t="shared" si="143"/>
        <v>13035</v>
      </c>
    </row>
    <row r="1014" spans="1:33" ht="230.25" hidden="1" outlineLevel="3" thickBot="1" x14ac:dyDescent="0.25">
      <c r="A1014" s="251" t="s">
        <v>5083</v>
      </c>
      <c r="B1014" s="596" t="s">
        <v>3470</v>
      </c>
      <c r="C1014" s="600" t="s">
        <v>3309</v>
      </c>
      <c r="D1014" s="624" t="s">
        <v>3473</v>
      </c>
      <c r="E1014" s="209" t="s">
        <v>160</v>
      </c>
      <c r="F1014" s="209" t="s">
        <v>3475</v>
      </c>
      <c r="G1014" s="143" t="s">
        <v>1254</v>
      </c>
      <c r="H1014" s="526" t="s">
        <v>1227</v>
      </c>
      <c r="I1014" s="215" t="s">
        <v>768</v>
      </c>
      <c r="J1014" s="255">
        <v>1</v>
      </c>
      <c r="K1014" s="178" t="s">
        <v>448</v>
      </c>
      <c r="L1014" s="256" t="s">
        <v>5788</v>
      </c>
      <c r="M1014" s="253">
        <v>1</v>
      </c>
      <c r="N1014" s="147">
        <f t="shared" si="141"/>
        <v>1</v>
      </c>
      <c r="O1014" s="551" t="s">
        <v>6563</v>
      </c>
      <c r="P1014" s="152" t="s">
        <v>675</v>
      </c>
      <c r="Q1014" s="364">
        <v>5</v>
      </c>
      <c r="R1014" s="149">
        <f t="shared" si="139"/>
        <v>5</v>
      </c>
      <c r="S1014" s="176"/>
      <c r="T1014" s="491"/>
      <c r="U1014" s="453"/>
      <c r="V1014" s="453"/>
      <c r="W1014" s="430"/>
      <c r="X1014" s="430"/>
      <c r="Y1014" s="428"/>
      <c r="Z1014" s="433"/>
      <c r="AA1014" s="433"/>
      <c r="AB1014" s="152"/>
      <c r="AC1014" s="155"/>
      <c r="AD1014" s="119"/>
      <c r="AE1014" s="78"/>
      <c r="AF1014" s="123">
        <f t="shared" si="137"/>
        <v>13036</v>
      </c>
      <c r="AG1014" s="78">
        <f t="shared" si="143"/>
        <v>13036</v>
      </c>
    </row>
    <row r="1015" spans="1:33" ht="230.25" hidden="1" outlineLevel="3" thickBot="1" x14ac:dyDescent="0.25">
      <c r="A1015" s="251" t="s">
        <v>5084</v>
      </c>
      <c r="B1015" s="597"/>
      <c r="C1015" s="602"/>
      <c r="D1015" s="625"/>
      <c r="E1015" s="209" t="s">
        <v>1445</v>
      </c>
      <c r="F1015" s="209" t="s">
        <v>3476</v>
      </c>
      <c r="G1015" s="143" t="s">
        <v>1254</v>
      </c>
      <c r="H1015" s="526" t="s">
        <v>1227</v>
      </c>
      <c r="I1015" s="215" t="s">
        <v>768</v>
      </c>
      <c r="J1015" s="255">
        <v>1</v>
      </c>
      <c r="K1015" s="178" t="s">
        <v>446</v>
      </c>
      <c r="L1015" s="256" t="s">
        <v>5792</v>
      </c>
      <c r="M1015" s="253">
        <v>1</v>
      </c>
      <c r="N1015" s="147">
        <f t="shared" si="141"/>
        <v>1</v>
      </c>
      <c r="O1015" s="551" t="s">
        <v>6563</v>
      </c>
      <c r="P1015" s="152" t="s">
        <v>675</v>
      </c>
      <c r="Q1015" s="364">
        <v>5</v>
      </c>
      <c r="R1015" s="149">
        <f t="shared" si="139"/>
        <v>5</v>
      </c>
      <c r="S1015" s="176"/>
      <c r="T1015" s="491"/>
      <c r="U1015" s="453"/>
      <c r="V1015" s="453"/>
      <c r="W1015" s="430"/>
      <c r="X1015" s="430"/>
      <c r="Y1015" s="428"/>
      <c r="Z1015" s="433"/>
      <c r="AA1015" s="433"/>
      <c r="AB1015" s="152"/>
      <c r="AC1015" s="155"/>
      <c r="AD1015" s="119"/>
      <c r="AE1015" s="78"/>
      <c r="AF1015" s="123">
        <f t="shared" si="137"/>
        <v>13037</v>
      </c>
      <c r="AG1015" s="78">
        <f t="shared" si="143"/>
        <v>13037</v>
      </c>
    </row>
    <row r="1016" spans="1:33" ht="230.25" hidden="1" outlineLevel="3" thickBot="1" x14ac:dyDescent="0.25">
      <c r="A1016" s="251" t="s">
        <v>5085</v>
      </c>
      <c r="B1016" s="596" t="s">
        <v>3477</v>
      </c>
      <c r="C1016" s="600" t="s">
        <v>3310</v>
      </c>
      <c r="D1016" s="624" t="s">
        <v>3474</v>
      </c>
      <c r="E1016" s="209" t="s">
        <v>160</v>
      </c>
      <c r="F1016" s="209" t="s">
        <v>3475</v>
      </c>
      <c r="G1016" s="143" t="s">
        <v>1254</v>
      </c>
      <c r="H1016" s="526" t="s">
        <v>1227</v>
      </c>
      <c r="I1016" s="215" t="s">
        <v>768</v>
      </c>
      <c r="J1016" s="255">
        <v>1</v>
      </c>
      <c r="K1016" s="178" t="s">
        <v>448</v>
      </c>
      <c r="L1016" s="256" t="s">
        <v>5788</v>
      </c>
      <c r="M1016" s="253">
        <v>1</v>
      </c>
      <c r="N1016" s="147">
        <f t="shared" si="141"/>
        <v>1</v>
      </c>
      <c r="O1016" s="551" t="s">
        <v>6563</v>
      </c>
      <c r="P1016" s="152" t="s">
        <v>675</v>
      </c>
      <c r="Q1016" s="364">
        <v>5</v>
      </c>
      <c r="R1016" s="149">
        <f t="shared" si="139"/>
        <v>5</v>
      </c>
      <c r="S1016" s="176"/>
      <c r="T1016" s="491"/>
      <c r="U1016" s="453"/>
      <c r="V1016" s="453"/>
      <c r="W1016" s="430"/>
      <c r="X1016" s="430"/>
      <c r="Y1016" s="428"/>
      <c r="Z1016" s="433"/>
      <c r="AA1016" s="433"/>
      <c r="AB1016" s="152"/>
      <c r="AC1016" s="155"/>
      <c r="AD1016" s="119"/>
      <c r="AE1016" s="78"/>
      <c r="AF1016" s="123">
        <f t="shared" si="137"/>
        <v>13038</v>
      </c>
      <c r="AG1016" s="78">
        <f t="shared" si="143"/>
        <v>13038</v>
      </c>
    </row>
    <row r="1017" spans="1:33" ht="230.25" hidden="1" outlineLevel="3" thickBot="1" x14ac:dyDescent="0.25">
      <c r="A1017" s="251" t="s">
        <v>5086</v>
      </c>
      <c r="B1017" s="597"/>
      <c r="C1017" s="602"/>
      <c r="D1017" s="625"/>
      <c r="E1017" s="209" t="s">
        <v>1445</v>
      </c>
      <c r="F1017" s="209" t="s">
        <v>3476</v>
      </c>
      <c r="G1017" s="143" t="s">
        <v>1254</v>
      </c>
      <c r="H1017" s="526" t="s">
        <v>1227</v>
      </c>
      <c r="I1017" s="215" t="s">
        <v>768</v>
      </c>
      <c r="J1017" s="255">
        <v>1</v>
      </c>
      <c r="K1017" s="178" t="s">
        <v>446</v>
      </c>
      <c r="L1017" s="256" t="s">
        <v>5792</v>
      </c>
      <c r="M1017" s="253">
        <v>1</v>
      </c>
      <c r="N1017" s="147">
        <f t="shared" si="141"/>
        <v>1</v>
      </c>
      <c r="O1017" s="551" t="s">
        <v>6563</v>
      </c>
      <c r="P1017" s="152" t="s">
        <v>675</v>
      </c>
      <c r="Q1017" s="364">
        <v>5</v>
      </c>
      <c r="R1017" s="149">
        <f t="shared" si="139"/>
        <v>5</v>
      </c>
      <c r="S1017" s="176"/>
      <c r="T1017" s="491"/>
      <c r="U1017" s="453"/>
      <c r="V1017" s="453"/>
      <c r="W1017" s="430"/>
      <c r="X1017" s="430"/>
      <c r="Y1017" s="428"/>
      <c r="Z1017" s="433"/>
      <c r="AA1017" s="433"/>
      <c r="AB1017" s="152"/>
      <c r="AC1017" s="155"/>
      <c r="AD1017" s="119"/>
      <c r="AE1017" s="78"/>
      <c r="AF1017" s="123">
        <f t="shared" si="137"/>
        <v>13039</v>
      </c>
      <c r="AG1017" s="78">
        <f t="shared" si="143"/>
        <v>13039</v>
      </c>
    </row>
    <row r="1018" spans="1:33" ht="230.25" hidden="1" outlineLevel="3" thickBot="1" x14ac:dyDescent="0.25">
      <c r="A1018" s="251" t="s">
        <v>5087</v>
      </c>
      <c r="B1018" s="399" t="s">
        <v>3478</v>
      </c>
      <c r="C1018" s="326" t="s">
        <v>3311</v>
      </c>
      <c r="D1018" s="212" t="s">
        <v>3479</v>
      </c>
      <c r="E1018" s="209" t="s">
        <v>2442</v>
      </c>
      <c r="F1018" s="209" t="s">
        <v>3483</v>
      </c>
      <c r="G1018" s="143" t="s">
        <v>1254</v>
      </c>
      <c r="H1018" s="526" t="s">
        <v>1227</v>
      </c>
      <c r="I1018" s="215" t="s">
        <v>768</v>
      </c>
      <c r="J1018" s="255">
        <v>1</v>
      </c>
      <c r="K1018" s="178" t="s">
        <v>448</v>
      </c>
      <c r="L1018" s="256" t="s">
        <v>5788</v>
      </c>
      <c r="M1018" s="253">
        <v>1</v>
      </c>
      <c r="N1018" s="147">
        <f t="shared" si="141"/>
        <v>1</v>
      </c>
      <c r="O1018" s="551" t="s">
        <v>6563</v>
      </c>
      <c r="P1018" s="152" t="s">
        <v>675</v>
      </c>
      <c r="Q1018" s="364">
        <v>5</v>
      </c>
      <c r="R1018" s="149">
        <f t="shared" si="139"/>
        <v>5</v>
      </c>
      <c r="S1018" s="176"/>
      <c r="T1018" s="491"/>
      <c r="U1018" s="453"/>
      <c r="V1018" s="453"/>
      <c r="W1018" s="430"/>
      <c r="X1018" s="430"/>
      <c r="Y1018" s="428"/>
      <c r="Z1018" s="433"/>
      <c r="AA1018" s="433"/>
      <c r="AB1018" s="152"/>
      <c r="AC1018" s="155"/>
      <c r="AD1018" s="119"/>
      <c r="AE1018" s="78"/>
      <c r="AF1018" s="123">
        <f t="shared" si="137"/>
        <v>13040</v>
      </c>
      <c r="AG1018" s="78">
        <f t="shared" si="143"/>
        <v>13040</v>
      </c>
    </row>
    <row r="1019" spans="1:33" ht="230.25" hidden="1" outlineLevel="3" thickBot="1" x14ac:dyDescent="0.25">
      <c r="A1019" s="251" t="s">
        <v>5088</v>
      </c>
      <c r="B1019" s="399" t="s">
        <v>3478</v>
      </c>
      <c r="C1019" s="326" t="s">
        <v>3312</v>
      </c>
      <c r="D1019" s="212" t="s">
        <v>3480</v>
      </c>
      <c r="E1019" s="209" t="s">
        <v>2442</v>
      </c>
      <c r="F1019" s="209" t="s">
        <v>3483</v>
      </c>
      <c r="G1019" s="143" t="s">
        <v>1254</v>
      </c>
      <c r="H1019" s="526" t="s">
        <v>1227</v>
      </c>
      <c r="I1019" s="215" t="s">
        <v>768</v>
      </c>
      <c r="J1019" s="255">
        <v>2</v>
      </c>
      <c r="K1019" s="178" t="s">
        <v>446</v>
      </c>
      <c r="L1019" s="256" t="s">
        <v>5792</v>
      </c>
      <c r="M1019" s="253">
        <v>1</v>
      </c>
      <c r="N1019" s="147">
        <f t="shared" si="141"/>
        <v>2</v>
      </c>
      <c r="O1019" s="551" t="s">
        <v>6563</v>
      </c>
      <c r="P1019" s="152" t="s">
        <v>675</v>
      </c>
      <c r="Q1019" s="364">
        <v>5</v>
      </c>
      <c r="R1019" s="149">
        <f t="shared" si="139"/>
        <v>10</v>
      </c>
      <c r="S1019" s="176"/>
      <c r="T1019" s="491"/>
      <c r="U1019" s="453"/>
      <c r="V1019" s="453"/>
      <c r="W1019" s="430"/>
      <c r="X1019" s="430"/>
      <c r="Y1019" s="428"/>
      <c r="Z1019" s="433"/>
      <c r="AA1019" s="433"/>
      <c r="AB1019" s="152"/>
      <c r="AC1019" s="155"/>
      <c r="AD1019" s="119"/>
      <c r="AE1019" s="78"/>
      <c r="AF1019" s="123">
        <f t="shared" si="137"/>
        <v>13041</v>
      </c>
      <c r="AG1019" s="78">
        <f t="shared" si="143"/>
        <v>13041</v>
      </c>
    </row>
    <row r="1020" spans="1:33" ht="230.25" hidden="1" outlineLevel="3" thickBot="1" x14ac:dyDescent="0.25">
      <c r="A1020" s="251" t="s">
        <v>5089</v>
      </c>
      <c r="B1020" s="399" t="s">
        <v>3478</v>
      </c>
      <c r="C1020" s="326" t="s">
        <v>3313</v>
      </c>
      <c r="D1020" s="212" t="s">
        <v>3481</v>
      </c>
      <c r="E1020" s="209" t="s">
        <v>2442</v>
      </c>
      <c r="F1020" s="209" t="s">
        <v>3483</v>
      </c>
      <c r="G1020" s="143" t="s">
        <v>1254</v>
      </c>
      <c r="H1020" s="526" t="s">
        <v>1227</v>
      </c>
      <c r="I1020" s="215" t="s">
        <v>768</v>
      </c>
      <c r="J1020" s="255">
        <v>2</v>
      </c>
      <c r="K1020" s="178" t="s">
        <v>448</v>
      </c>
      <c r="L1020" s="256" t="s">
        <v>5788</v>
      </c>
      <c r="M1020" s="253">
        <v>1</v>
      </c>
      <c r="N1020" s="147">
        <f t="shared" si="141"/>
        <v>2</v>
      </c>
      <c r="O1020" s="551" t="s">
        <v>6563</v>
      </c>
      <c r="P1020" s="152" t="s">
        <v>675</v>
      </c>
      <c r="Q1020" s="364">
        <v>5</v>
      </c>
      <c r="R1020" s="149">
        <f t="shared" si="139"/>
        <v>10</v>
      </c>
      <c r="S1020" s="176"/>
      <c r="T1020" s="491"/>
      <c r="U1020" s="453"/>
      <c r="V1020" s="453"/>
      <c r="W1020" s="430"/>
      <c r="X1020" s="430"/>
      <c r="Y1020" s="428"/>
      <c r="Z1020" s="433"/>
      <c r="AA1020" s="433"/>
      <c r="AB1020" s="152"/>
      <c r="AC1020" s="155"/>
      <c r="AD1020" s="119"/>
      <c r="AE1020" s="78"/>
      <c r="AF1020" s="123">
        <f t="shared" si="137"/>
        <v>13042</v>
      </c>
      <c r="AG1020" s="78">
        <f t="shared" si="143"/>
        <v>13042</v>
      </c>
    </row>
    <row r="1021" spans="1:33" ht="230.25" hidden="1" outlineLevel="3" thickBot="1" x14ac:dyDescent="0.25">
      <c r="A1021" s="251" t="s">
        <v>5090</v>
      </c>
      <c r="B1021" s="399" t="s">
        <v>3478</v>
      </c>
      <c r="C1021" s="326" t="s">
        <v>3314</v>
      </c>
      <c r="D1021" s="212" t="s">
        <v>3482</v>
      </c>
      <c r="E1021" s="209" t="s">
        <v>2442</v>
      </c>
      <c r="F1021" s="209" t="s">
        <v>3483</v>
      </c>
      <c r="G1021" s="143" t="s">
        <v>1254</v>
      </c>
      <c r="H1021" s="526" t="s">
        <v>1227</v>
      </c>
      <c r="I1021" s="215" t="s">
        <v>768</v>
      </c>
      <c r="J1021" s="255">
        <v>2</v>
      </c>
      <c r="K1021" s="178" t="s">
        <v>446</v>
      </c>
      <c r="L1021" s="256" t="s">
        <v>5792</v>
      </c>
      <c r="M1021" s="253">
        <v>1</v>
      </c>
      <c r="N1021" s="147">
        <f t="shared" si="141"/>
        <v>2</v>
      </c>
      <c r="O1021" s="551" t="s">
        <v>6563</v>
      </c>
      <c r="P1021" s="152" t="s">
        <v>675</v>
      </c>
      <c r="Q1021" s="364">
        <v>5</v>
      </c>
      <c r="R1021" s="149">
        <f t="shared" si="139"/>
        <v>10</v>
      </c>
      <c r="S1021" s="176"/>
      <c r="T1021" s="491"/>
      <c r="U1021" s="453"/>
      <c r="V1021" s="453"/>
      <c r="W1021" s="430"/>
      <c r="X1021" s="430"/>
      <c r="Y1021" s="428"/>
      <c r="Z1021" s="433"/>
      <c r="AA1021" s="433"/>
      <c r="AB1021" s="152"/>
      <c r="AC1021" s="155"/>
      <c r="AD1021" s="119"/>
      <c r="AE1021" s="78"/>
      <c r="AF1021" s="123">
        <f t="shared" si="137"/>
        <v>13043</v>
      </c>
      <c r="AG1021" s="78">
        <f t="shared" si="143"/>
        <v>13043</v>
      </c>
    </row>
    <row r="1022" spans="1:33" ht="230.25" hidden="1" outlineLevel="3" thickBot="1" x14ac:dyDescent="0.25">
      <c r="A1022" s="251" t="s">
        <v>5091</v>
      </c>
      <c r="B1022" s="596" t="s">
        <v>3484</v>
      </c>
      <c r="C1022" s="600" t="s">
        <v>3316</v>
      </c>
      <c r="D1022" s="624" t="s">
        <v>3486</v>
      </c>
      <c r="E1022" s="209" t="s">
        <v>160</v>
      </c>
      <c r="F1022" s="209" t="s">
        <v>5873</v>
      </c>
      <c r="G1022" s="143" t="s">
        <v>1254</v>
      </c>
      <c r="H1022" s="526" t="s">
        <v>1227</v>
      </c>
      <c r="I1022" s="215" t="s">
        <v>768</v>
      </c>
      <c r="J1022" s="255">
        <v>1</v>
      </c>
      <c r="K1022" s="178" t="s">
        <v>448</v>
      </c>
      <c r="L1022" s="256" t="s">
        <v>5788</v>
      </c>
      <c r="M1022" s="253">
        <v>1</v>
      </c>
      <c r="N1022" s="147">
        <f t="shared" si="141"/>
        <v>1</v>
      </c>
      <c r="O1022" s="551" t="s">
        <v>6563</v>
      </c>
      <c r="P1022" s="152" t="s">
        <v>675</v>
      </c>
      <c r="Q1022" s="364">
        <v>5</v>
      </c>
      <c r="R1022" s="149">
        <f t="shared" si="139"/>
        <v>5</v>
      </c>
      <c r="S1022" s="176"/>
      <c r="T1022" s="491"/>
      <c r="U1022" s="453"/>
      <c r="V1022" s="453"/>
      <c r="W1022" s="430"/>
      <c r="X1022" s="430"/>
      <c r="Y1022" s="428"/>
      <c r="Z1022" s="433"/>
      <c r="AA1022" s="433"/>
      <c r="AB1022" s="152"/>
      <c r="AC1022" s="155"/>
      <c r="AD1022" s="119"/>
      <c r="AE1022" s="78"/>
      <c r="AF1022" s="123">
        <f t="shared" si="137"/>
        <v>13044</v>
      </c>
      <c r="AG1022" s="78">
        <f t="shared" si="143"/>
        <v>13044</v>
      </c>
    </row>
    <row r="1023" spans="1:33" ht="230.25" hidden="1" outlineLevel="3" thickBot="1" x14ac:dyDescent="0.25">
      <c r="A1023" s="251" t="s">
        <v>5092</v>
      </c>
      <c r="B1023" s="597"/>
      <c r="C1023" s="602"/>
      <c r="D1023" s="625"/>
      <c r="E1023" s="209" t="s">
        <v>1445</v>
      </c>
      <c r="F1023" s="209" t="s">
        <v>5873</v>
      </c>
      <c r="G1023" s="143" t="s">
        <v>1254</v>
      </c>
      <c r="H1023" s="526" t="s">
        <v>1227</v>
      </c>
      <c r="I1023" s="215" t="s">
        <v>768</v>
      </c>
      <c r="J1023" s="255">
        <v>1</v>
      </c>
      <c r="K1023" s="178" t="s">
        <v>446</v>
      </c>
      <c r="L1023" s="256" t="s">
        <v>5792</v>
      </c>
      <c r="M1023" s="253">
        <v>1</v>
      </c>
      <c r="N1023" s="147">
        <f t="shared" si="141"/>
        <v>1</v>
      </c>
      <c r="O1023" s="551" t="s">
        <v>6563</v>
      </c>
      <c r="P1023" s="152" t="s">
        <v>675</v>
      </c>
      <c r="Q1023" s="364">
        <v>5</v>
      </c>
      <c r="R1023" s="149">
        <f t="shared" si="139"/>
        <v>5</v>
      </c>
      <c r="S1023" s="176"/>
      <c r="T1023" s="491"/>
      <c r="U1023" s="453"/>
      <c r="V1023" s="453"/>
      <c r="W1023" s="430"/>
      <c r="X1023" s="430"/>
      <c r="Y1023" s="428"/>
      <c r="Z1023" s="433"/>
      <c r="AA1023" s="433"/>
      <c r="AB1023" s="152"/>
      <c r="AC1023" s="155"/>
      <c r="AD1023" s="119"/>
      <c r="AE1023" s="78"/>
      <c r="AF1023" s="123">
        <f t="shared" si="137"/>
        <v>13045</v>
      </c>
      <c r="AG1023" s="78">
        <f t="shared" si="143"/>
        <v>13045</v>
      </c>
    </row>
    <row r="1024" spans="1:33" ht="230.25" hidden="1" outlineLevel="3" thickBot="1" x14ac:dyDescent="0.25">
      <c r="A1024" s="251" t="s">
        <v>5093</v>
      </c>
      <c r="B1024" s="221" t="s">
        <v>3485</v>
      </c>
      <c r="C1024" s="303" t="s">
        <v>3315</v>
      </c>
      <c r="D1024" s="209" t="s">
        <v>3487</v>
      </c>
      <c r="E1024" s="209" t="s">
        <v>2442</v>
      </c>
      <c r="F1024" s="209" t="s">
        <v>5873</v>
      </c>
      <c r="G1024" s="143" t="s">
        <v>1254</v>
      </c>
      <c r="H1024" s="526" t="s">
        <v>1227</v>
      </c>
      <c r="I1024" s="215" t="s">
        <v>768</v>
      </c>
      <c r="J1024" s="255">
        <v>1</v>
      </c>
      <c r="K1024" s="178" t="s">
        <v>448</v>
      </c>
      <c r="L1024" s="256" t="s">
        <v>5788</v>
      </c>
      <c r="M1024" s="253">
        <v>1</v>
      </c>
      <c r="N1024" s="147">
        <f t="shared" si="141"/>
        <v>1</v>
      </c>
      <c r="O1024" s="551" t="s">
        <v>6563</v>
      </c>
      <c r="P1024" s="152" t="s">
        <v>675</v>
      </c>
      <c r="Q1024" s="364">
        <v>5</v>
      </c>
      <c r="R1024" s="149">
        <f t="shared" si="139"/>
        <v>5</v>
      </c>
      <c r="S1024" s="176"/>
      <c r="T1024" s="491"/>
      <c r="U1024" s="453"/>
      <c r="V1024" s="453"/>
      <c r="W1024" s="430"/>
      <c r="X1024" s="430"/>
      <c r="Y1024" s="428"/>
      <c r="Z1024" s="433"/>
      <c r="AA1024" s="433"/>
      <c r="AB1024" s="152"/>
      <c r="AC1024" s="155"/>
      <c r="AD1024" s="119"/>
      <c r="AE1024" s="78"/>
      <c r="AF1024" s="123">
        <f t="shared" si="137"/>
        <v>13046</v>
      </c>
      <c r="AG1024" s="78">
        <f t="shared" si="143"/>
        <v>13046</v>
      </c>
    </row>
    <row r="1025" spans="1:33" ht="230.25" hidden="1" outlineLevel="3" thickBot="1" x14ac:dyDescent="0.25">
      <c r="A1025" s="251" t="s">
        <v>5094</v>
      </c>
      <c r="B1025" s="596" t="s">
        <v>3488</v>
      </c>
      <c r="C1025" s="600" t="s">
        <v>3319</v>
      </c>
      <c r="D1025" s="624" t="s">
        <v>4323</v>
      </c>
      <c r="E1025" s="209" t="s">
        <v>172</v>
      </c>
      <c r="F1025" s="209" t="s">
        <v>5873</v>
      </c>
      <c r="G1025" s="143" t="s">
        <v>1254</v>
      </c>
      <c r="H1025" s="526" t="s">
        <v>1227</v>
      </c>
      <c r="I1025" s="215" t="s">
        <v>768</v>
      </c>
      <c r="J1025" s="255">
        <v>1</v>
      </c>
      <c r="K1025" s="178" t="s">
        <v>448</v>
      </c>
      <c r="L1025" s="256" t="s">
        <v>5788</v>
      </c>
      <c r="M1025" s="253">
        <v>1</v>
      </c>
      <c r="N1025" s="147">
        <f t="shared" si="141"/>
        <v>1</v>
      </c>
      <c r="O1025" s="551" t="s">
        <v>6563</v>
      </c>
      <c r="P1025" s="152" t="s">
        <v>675</v>
      </c>
      <c r="Q1025" s="364">
        <v>5</v>
      </c>
      <c r="R1025" s="149">
        <f t="shared" si="139"/>
        <v>5</v>
      </c>
      <c r="S1025" s="176"/>
      <c r="T1025" s="491"/>
      <c r="U1025" s="453"/>
      <c r="V1025" s="453"/>
      <c r="W1025" s="430"/>
      <c r="X1025" s="430"/>
      <c r="Y1025" s="428"/>
      <c r="Z1025" s="433"/>
      <c r="AA1025" s="433"/>
      <c r="AB1025" s="152"/>
      <c r="AC1025" s="155"/>
      <c r="AD1025" s="119"/>
      <c r="AE1025" s="78"/>
      <c r="AF1025" s="123">
        <f t="shared" si="137"/>
        <v>13047</v>
      </c>
      <c r="AG1025" s="78">
        <f t="shared" si="143"/>
        <v>13047</v>
      </c>
    </row>
    <row r="1026" spans="1:33" ht="230.25" hidden="1" outlineLevel="3" thickBot="1" x14ac:dyDescent="0.25">
      <c r="A1026" s="251" t="s">
        <v>5095</v>
      </c>
      <c r="B1026" s="597"/>
      <c r="C1026" s="602"/>
      <c r="D1026" s="625"/>
      <c r="E1026" s="209" t="s">
        <v>3492</v>
      </c>
      <c r="F1026" s="209" t="s">
        <v>5873</v>
      </c>
      <c r="G1026" s="143" t="s">
        <v>1254</v>
      </c>
      <c r="H1026" s="526" t="s">
        <v>1227</v>
      </c>
      <c r="I1026" s="215" t="s">
        <v>768</v>
      </c>
      <c r="J1026" s="255">
        <v>1</v>
      </c>
      <c r="K1026" s="178" t="s">
        <v>446</v>
      </c>
      <c r="L1026" s="256" t="s">
        <v>5792</v>
      </c>
      <c r="M1026" s="253">
        <v>1</v>
      </c>
      <c r="N1026" s="147">
        <f t="shared" si="141"/>
        <v>1</v>
      </c>
      <c r="O1026" s="551" t="s">
        <v>6563</v>
      </c>
      <c r="P1026" s="152" t="s">
        <v>675</v>
      </c>
      <c r="Q1026" s="364">
        <v>5</v>
      </c>
      <c r="R1026" s="149">
        <f t="shared" si="139"/>
        <v>5</v>
      </c>
      <c r="S1026" s="434"/>
      <c r="T1026" s="491"/>
      <c r="U1026" s="453"/>
      <c r="V1026" s="453"/>
      <c r="W1026" s="430"/>
      <c r="X1026" s="430"/>
      <c r="Y1026" s="428"/>
      <c r="Z1026" s="433"/>
      <c r="AA1026" s="433"/>
      <c r="AB1026" s="152"/>
      <c r="AC1026" s="155"/>
      <c r="AD1026" s="119"/>
      <c r="AE1026" s="78"/>
      <c r="AF1026" s="123">
        <f t="shared" si="137"/>
        <v>13048</v>
      </c>
      <c r="AG1026" s="78">
        <f t="shared" si="143"/>
        <v>13048</v>
      </c>
    </row>
    <row r="1027" spans="1:33" ht="230.25" hidden="1" outlineLevel="3" thickBot="1" x14ac:dyDescent="0.25">
      <c r="A1027" s="251" t="s">
        <v>5096</v>
      </c>
      <c r="B1027" s="596" t="s">
        <v>3489</v>
      </c>
      <c r="C1027" s="600" t="s">
        <v>3317</v>
      </c>
      <c r="D1027" s="624" t="s">
        <v>3486</v>
      </c>
      <c r="E1027" s="209" t="s">
        <v>160</v>
      </c>
      <c r="F1027" s="209" t="s">
        <v>5873</v>
      </c>
      <c r="G1027" s="143" t="s">
        <v>1254</v>
      </c>
      <c r="H1027" s="526" t="s">
        <v>1227</v>
      </c>
      <c r="I1027" s="215" t="s">
        <v>768</v>
      </c>
      <c r="J1027" s="255">
        <v>1</v>
      </c>
      <c r="K1027" s="178" t="s">
        <v>448</v>
      </c>
      <c r="L1027" s="256" t="s">
        <v>5788</v>
      </c>
      <c r="M1027" s="253">
        <v>1</v>
      </c>
      <c r="N1027" s="147">
        <f t="shared" si="141"/>
        <v>1</v>
      </c>
      <c r="O1027" s="551" t="s">
        <v>6563</v>
      </c>
      <c r="P1027" s="152" t="s">
        <v>675</v>
      </c>
      <c r="Q1027" s="364">
        <v>5</v>
      </c>
      <c r="R1027" s="149">
        <f t="shared" si="139"/>
        <v>5</v>
      </c>
      <c r="S1027" s="434"/>
      <c r="T1027" s="491"/>
      <c r="U1027" s="453"/>
      <c r="V1027" s="453"/>
      <c r="W1027" s="430"/>
      <c r="X1027" s="430"/>
      <c r="Y1027" s="428"/>
      <c r="Z1027" s="433"/>
      <c r="AA1027" s="433"/>
      <c r="AB1027" s="152"/>
      <c r="AC1027" s="155"/>
      <c r="AD1027" s="119"/>
      <c r="AE1027" s="78"/>
      <c r="AF1027" s="123">
        <f t="shared" si="137"/>
        <v>13049</v>
      </c>
      <c r="AG1027" s="78">
        <f t="shared" si="143"/>
        <v>13049</v>
      </c>
    </row>
    <row r="1028" spans="1:33" ht="230.25" hidden="1" outlineLevel="3" thickBot="1" x14ac:dyDescent="0.25">
      <c r="A1028" s="251" t="s">
        <v>5097</v>
      </c>
      <c r="B1028" s="597"/>
      <c r="C1028" s="602"/>
      <c r="D1028" s="625"/>
      <c r="E1028" s="209" t="s">
        <v>1445</v>
      </c>
      <c r="F1028" s="209" t="s">
        <v>5873</v>
      </c>
      <c r="G1028" s="143" t="s">
        <v>1254</v>
      </c>
      <c r="H1028" s="526" t="s">
        <v>1227</v>
      </c>
      <c r="I1028" s="215" t="s">
        <v>768</v>
      </c>
      <c r="J1028" s="255">
        <v>1</v>
      </c>
      <c r="K1028" s="178" t="s">
        <v>446</v>
      </c>
      <c r="L1028" s="256" t="s">
        <v>5792</v>
      </c>
      <c r="M1028" s="253">
        <v>1</v>
      </c>
      <c r="N1028" s="147">
        <f t="shared" si="141"/>
        <v>1</v>
      </c>
      <c r="O1028" s="551" t="s">
        <v>6563</v>
      </c>
      <c r="P1028" s="152" t="s">
        <v>675</v>
      </c>
      <c r="Q1028" s="364">
        <v>5</v>
      </c>
      <c r="R1028" s="149">
        <f t="shared" si="139"/>
        <v>5</v>
      </c>
      <c r="S1028" s="434"/>
      <c r="T1028" s="491"/>
      <c r="U1028" s="453"/>
      <c r="V1028" s="453"/>
      <c r="W1028" s="430"/>
      <c r="X1028" s="430"/>
      <c r="Y1028" s="428"/>
      <c r="Z1028" s="433"/>
      <c r="AA1028" s="433"/>
      <c r="AB1028" s="152"/>
      <c r="AC1028" s="155"/>
      <c r="AD1028" s="119"/>
      <c r="AE1028" s="78"/>
      <c r="AF1028" s="123">
        <f t="shared" si="137"/>
        <v>13050</v>
      </c>
      <c r="AG1028" s="78">
        <f t="shared" si="143"/>
        <v>13050</v>
      </c>
    </row>
    <row r="1029" spans="1:33" ht="230.25" hidden="1" outlineLevel="3" thickBot="1" x14ac:dyDescent="0.25">
      <c r="A1029" s="251" t="s">
        <v>5098</v>
      </c>
      <c r="B1029" s="221" t="s">
        <v>3490</v>
      </c>
      <c r="C1029" s="303" t="s">
        <v>3318</v>
      </c>
      <c r="D1029" s="209" t="s">
        <v>3491</v>
      </c>
      <c r="E1029" s="209" t="s">
        <v>160</v>
      </c>
      <c r="F1029" s="209" t="s">
        <v>5873</v>
      </c>
      <c r="G1029" s="143" t="s">
        <v>1254</v>
      </c>
      <c r="H1029" s="526" t="s">
        <v>1227</v>
      </c>
      <c r="I1029" s="215" t="s">
        <v>768</v>
      </c>
      <c r="J1029" s="257">
        <v>1</v>
      </c>
      <c r="K1029" s="178" t="s">
        <v>448</v>
      </c>
      <c r="L1029" s="256" t="s">
        <v>5788</v>
      </c>
      <c r="M1029" s="166">
        <v>1</v>
      </c>
      <c r="N1029" s="147">
        <f t="shared" si="141"/>
        <v>1</v>
      </c>
      <c r="O1029" s="551" t="s">
        <v>6563</v>
      </c>
      <c r="P1029" s="152" t="s">
        <v>675</v>
      </c>
      <c r="Q1029" s="339">
        <v>5</v>
      </c>
      <c r="R1029" s="149">
        <f t="shared" si="139"/>
        <v>5</v>
      </c>
      <c r="S1029" s="434"/>
      <c r="T1029" s="491"/>
      <c r="U1029" s="453"/>
      <c r="V1029" s="453"/>
      <c r="W1029" s="430"/>
      <c r="X1029" s="430"/>
      <c r="Y1029" s="428"/>
      <c r="Z1029" s="433"/>
      <c r="AA1029" s="433"/>
      <c r="AB1029" s="152"/>
      <c r="AC1029" s="155"/>
      <c r="AD1029" s="119"/>
      <c r="AE1029" s="78"/>
      <c r="AF1029" s="123">
        <f t="shared" si="137"/>
        <v>13051</v>
      </c>
      <c r="AG1029" s="78">
        <f t="shared" si="143"/>
        <v>13051</v>
      </c>
    </row>
    <row r="1030" spans="1:33" ht="230.25" hidden="1" outlineLevel="3" thickBot="1" x14ac:dyDescent="0.25">
      <c r="A1030" s="251" t="s">
        <v>5099</v>
      </c>
      <c r="B1030" s="596" t="s">
        <v>3493</v>
      </c>
      <c r="C1030" s="600" t="s">
        <v>3320</v>
      </c>
      <c r="D1030" s="624" t="s">
        <v>4323</v>
      </c>
      <c r="E1030" s="209" t="s">
        <v>172</v>
      </c>
      <c r="F1030" s="209" t="s">
        <v>5873</v>
      </c>
      <c r="G1030" s="143" t="s">
        <v>1254</v>
      </c>
      <c r="H1030" s="526" t="s">
        <v>1227</v>
      </c>
      <c r="I1030" s="215" t="s">
        <v>768</v>
      </c>
      <c r="J1030" s="255">
        <v>1</v>
      </c>
      <c r="K1030" s="178" t="s">
        <v>448</v>
      </c>
      <c r="L1030" s="256" t="s">
        <v>5788</v>
      </c>
      <c r="M1030" s="253">
        <v>1</v>
      </c>
      <c r="N1030" s="147">
        <f t="shared" si="141"/>
        <v>1</v>
      </c>
      <c r="O1030" s="551" t="s">
        <v>6563</v>
      </c>
      <c r="P1030" s="152" t="s">
        <v>675</v>
      </c>
      <c r="Q1030" s="364">
        <v>5</v>
      </c>
      <c r="R1030" s="149">
        <f t="shared" si="139"/>
        <v>5</v>
      </c>
      <c r="S1030" s="434"/>
      <c r="T1030" s="491"/>
      <c r="U1030" s="453"/>
      <c r="V1030" s="453"/>
      <c r="W1030" s="430"/>
      <c r="X1030" s="430"/>
      <c r="Y1030" s="428"/>
      <c r="Z1030" s="433"/>
      <c r="AA1030" s="433"/>
      <c r="AB1030" s="152"/>
      <c r="AC1030" s="155"/>
      <c r="AD1030" s="119"/>
      <c r="AE1030" s="78"/>
      <c r="AF1030" s="123">
        <f t="shared" si="137"/>
        <v>13052</v>
      </c>
      <c r="AG1030" s="78">
        <f t="shared" si="143"/>
        <v>13052</v>
      </c>
    </row>
    <row r="1031" spans="1:33" ht="230.25" hidden="1" outlineLevel="3" thickBot="1" x14ac:dyDescent="0.25">
      <c r="A1031" s="251" t="s">
        <v>5100</v>
      </c>
      <c r="B1031" s="597"/>
      <c r="C1031" s="602"/>
      <c r="D1031" s="625"/>
      <c r="E1031" s="209" t="s">
        <v>3492</v>
      </c>
      <c r="F1031" s="209" t="s">
        <v>5873</v>
      </c>
      <c r="G1031" s="143" t="s">
        <v>1254</v>
      </c>
      <c r="H1031" s="526" t="s">
        <v>1227</v>
      </c>
      <c r="I1031" s="215" t="s">
        <v>768</v>
      </c>
      <c r="J1031" s="255">
        <v>1</v>
      </c>
      <c r="K1031" s="178" t="s">
        <v>446</v>
      </c>
      <c r="L1031" s="256" t="s">
        <v>5792</v>
      </c>
      <c r="M1031" s="334">
        <v>1</v>
      </c>
      <c r="N1031" s="147">
        <f t="shared" si="141"/>
        <v>1</v>
      </c>
      <c r="O1031" s="551" t="s">
        <v>6563</v>
      </c>
      <c r="P1031" s="152" t="s">
        <v>675</v>
      </c>
      <c r="Q1031" s="364">
        <v>5</v>
      </c>
      <c r="R1031" s="149">
        <f t="shared" si="139"/>
        <v>5</v>
      </c>
      <c r="S1031" s="434"/>
      <c r="T1031" s="491"/>
      <c r="U1031" s="453"/>
      <c r="V1031" s="453"/>
      <c r="W1031" s="430"/>
      <c r="X1031" s="430"/>
      <c r="Y1031" s="428"/>
      <c r="Z1031" s="433"/>
      <c r="AA1031" s="433"/>
      <c r="AB1031" s="152"/>
      <c r="AC1031" s="155"/>
      <c r="AD1031" s="119"/>
      <c r="AE1031" s="78"/>
      <c r="AF1031" s="123">
        <f t="shared" si="137"/>
        <v>13053</v>
      </c>
      <c r="AG1031" s="78">
        <f t="shared" si="143"/>
        <v>13053</v>
      </c>
    </row>
    <row r="1032" spans="1:33" ht="230.25" hidden="1" outlineLevel="3" thickBot="1" x14ac:dyDescent="0.25">
      <c r="A1032" s="349" t="s">
        <v>5101</v>
      </c>
      <c r="B1032" s="596" t="s">
        <v>4368</v>
      </c>
      <c r="C1032" s="600" t="s">
        <v>3326</v>
      </c>
      <c r="D1032" s="624" t="s">
        <v>720</v>
      </c>
      <c r="E1032" s="139" t="s">
        <v>208</v>
      </c>
      <c r="F1032" s="209" t="s">
        <v>2410</v>
      </c>
      <c r="G1032" s="143" t="s">
        <v>1254</v>
      </c>
      <c r="H1032" s="526" t="s">
        <v>1227</v>
      </c>
      <c r="I1032" s="215" t="s">
        <v>768</v>
      </c>
      <c r="J1032" s="255">
        <v>1</v>
      </c>
      <c r="K1032" s="259" t="s">
        <v>192</v>
      </c>
      <c r="L1032" s="215" t="s">
        <v>203</v>
      </c>
      <c r="M1032" s="223">
        <v>1</v>
      </c>
      <c r="N1032" s="147">
        <f t="shared" si="141"/>
        <v>1</v>
      </c>
      <c r="O1032" s="551" t="s">
        <v>6563</v>
      </c>
      <c r="P1032" s="152" t="s">
        <v>675</v>
      </c>
      <c r="Q1032" s="339">
        <v>5</v>
      </c>
      <c r="R1032" s="149">
        <f t="shared" si="139"/>
        <v>5</v>
      </c>
      <c r="S1032" s="434"/>
      <c r="T1032" s="491"/>
      <c r="U1032" s="453"/>
      <c r="V1032" s="453"/>
      <c r="W1032" s="430"/>
      <c r="X1032" s="430"/>
      <c r="Y1032" s="428"/>
      <c r="Z1032" s="433"/>
      <c r="AA1032" s="433"/>
      <c r="AB1032" s="152"/>
      <c r="AC1032" s="155"/>
      <c r="AD1032" s="119"/>
      <c r="AE1032" s="78"/>
      <c r="AF1032" s="123">
        <f t="shared" si="137"/>
        <v>13054</v>
      </c>
      <c r="AG1032" s="78">
        <f t="shared" si="143"/>
        <v>13054</v>
      </c>
    </row>
    <row r="1033" spans="1:33" ht="230.25" hidden="1" outlineLevel="3" thickBot="1" x14ac:dyDescent="0.25">
      <c r="A1033" s="414" t="s">
        <v>5102</v>
      </c>
      <c r="B1033" s="597"/>
      <c r="C1033" s="602"/>
      <c r="D1033" s="625"/>
      <c r="E1033" s="139" t="s">
        <v>255</v>
      </c>
      <c r="F1033" s="209" t="s">
        <v>3321</v>
      </c>
      <c r="G1033" s="143" t="s">
        <v>4218</v>
      </c>
      <c r="H1033" s="526" t="s">
        <v>1803</v>
      </c>
      <c r="I1033" s="215" t="s">
        <v>3018</v>
      </c>
      <c r="J1033" s="257">
        <v>3</v>
      </c>
      <c r="K1033" s="178" t="s">
        <v>453</v>
      </c>
      <c r="L1033" s="256" t="s">
        <v>449</v>
      </c>
      <c r="M1033" s="253">
        <v>2</v>
      </c>
      <c r="N1033" s="147">
        <f t="shared" si="141"/>
        <v>6</v>
      </c>
      <c r="O1033" s="551" t="s">
        <v>6563</v>
      </c>
      <c r="P1033" s="152" t="s">
        <v>6348</v>
      </c>
      <c r="Q1033" s="339">
        <v>3</v>
      </c>
      <c r="R1033" s="149">
        <f t="shared" si="139"/>
        <v>18</v>
      </c>
      <c r="S1033" s="434"/>
      <c r="T1033" s="491"/>
      <c r="U1033" s="453"/>
      <c r="V1033" s="453"/>
      <c r="W1033" s="430"/>
      <c r="X1033" s="430"/>
      <c r="Y1033" s="428"/>
      <c r="Z1033" s="433"/>
      <c r="AA1033" s="433"/>
      <c r="AB1033" s="152"/>
      <c r="AC1033" s="155"/>
      <c r="AD1033" s="119"/>
      <c r="AE1033" s="78"/>
      <c r="AF1033" s="123">
        <f t="shared" si="137"/>
        <v>13055</v>
      </c>
      <c r="AG1033" s="78">
        <f t="shared" si="143"/>
        <v>13055</v>
      </c>
    </row>
    <row r="1034" spans="1:33" ht="230.25" hidden="1" outlineLevel="3" thickBot="1" x14ac:dyDescent="0.25">
      <c r="A1034" s="251" t="s">
        <v>5103</v>
      </c>
      <c r="B1034" s="596" t="s">
        <v>3189</v>
      </c>
      <c r="C1034" s="600" t="s">
        <v>3284</v>
      </c>
      <c r="D1034" s="624" t="s">
        <v>3496</v>
      </c>
      <c r="E1034" s="209" t="s">
        <v>160</v>
      </c>
      <c r="F1034" s="209" t="s">
        <v>4369</v>
      </c>
      <c r="G1034" s="143" t="s">
        <v>1254</v>
      </c>
      <c r="H1034" s="526" t="s">
        <v>1227</v>
      </c>
      <c r="I1034" s="215" t="s">
        <v>768</v>
      </c>
      <c r="J1034" s="255">
        <v>1</v>
      </c>
      <c r="K1034" s="178" t="s">
        <v>448</v>
      </c>
      <c r="L1034" s="256" t="s">
        <v>5788</v>
      </c>
      <c r="M1034" s="253">
        <v>1</v>
      </c>
      <c r="N1034" s="147">
        <f t="shared" si="141"/>
        <v>1</v>
      </c>
      <c r="O1034" s="551" t="s">
        <v>6563</v>
      </c>
      <c r="P1034" s="152" t="s">
        <v>675</v>
      </c>
      <c r="Q1034" s="364">
        <v>5</v>
      </c>
      <c r="R1034" s="149">
        <f t="shared" si="139"/>
        <v>5</v>
      </c>
      <c r="S1034" s="434"/>
      <c r="T1034" s="491"/>
      <c r="U1034" s="453"/>
      <c r="V1034" s="453"/>
      <c r="W1034" s="430"/>
      <c r="X1034" s="430"/>
      <c r="Y1034" s="428"/>
      <c r="Z1034" s="433"/>
      <c r="AA1034" s="433"/>
      <c r="AB1034" s="152"/>
      <c r="AC1034" s="155"/>
      <c r="AD1034" s="119"/>
      <c r="AE1034" s="78"/>
      <c r="AF1034" s="123">
        <f t="shared" si="137"/>
        <v>13056</v>
      </c>
      <c r="AG1034" s="78">
        <f t="shared" si="143"/>
        <v>13056</v>
      </c>
    </row>
    <row r="1035" spans="1:33" ht="230.25" hidden="1" outlineLevel="3" thickBot="1" x14ac:dyDescent="0.25">
      <c r="A1035" s="251" t="s">
        <v>5104</v>
      </c>
      <c r="B1035" s="597"/>
      <c r="C1035" s="602"/>
      <c r="D1035" s="625"/>
      <c r="E1035" s="209" t="s">
        <v>1445</v>
      </c>
      <c r="F1035" s="209" t="s">
        <v>3494</v>
      </c>
      <c r="G1035" s="143" t="s">
        <v>1254</v>
      </c>
      <c r="H1035" s="526" t="s">
        <v>1227</v>
      </c>
      <c r="I1035" s="215" t="s">
        <v>768</v>
      </c>
      <c r="J1035" s="255">
        <v>1</v>
      </c>
      <c r="K1035" s="178" t="s">
        <v>446</v>
      </c>
      <c r="L1035" s="256" t="s">
        <v>5792</v>
      </c>
      <c r="M1035" s="253">
        <v>1</v>
      </c>
      <c r="N1035" s="147">
        <f t="shared" si="141"/>
        <v>1</v>
      </c>
      <c r="O1035" s="551" t="s">
        <v>6563</v>
      </c>
      <c r="P1035" s="152" t="s">
        <v>675</v>
      </c>
      <c r="Q1035" s="364">
        <v>5</v>
      </c>
      <c r="R1035" s="149">
        <f t="shared" si="139"/>
        <v>5</v>
      </c>
      <c r="S1035" s="434"/>
      <c r="T1035" s="491"/>
      <c r="U1035" s="453"/>
      <c r="V1035" s="453"/>
      <c r="W1035" s="430"/>
      <c r="X1035" s="430"/>
      <c r="Y1035" s="428"/>
      <c r="Z1035" s="433"/>
      <c r="AA1035" s="433"/>
      <c r="AB1035" s="152"/>
      <c r="AC1035" s="155"/>
      <c r="AD1035" s="119"/>
      <c r="AE1035" s="78"/>
      <c r="AF1035" s="123">
        <f t="shared" ref="AF1035:AF1098" si="144">VALUE(RIGHT((IF(A1035="",0,A1035)),5))</f>
        <v>13057</v>
      </c>
      <c r="AG1035" s="78">
        <f t="shared" si="143"/>
        <v>13057</v>
      </c>
    </row>
    <row r="1036" spans="1:33" ht="230.25" hidden="1" outlineLevel="3" thickBot="1" x14ac:dyDescent="0.25">
      <c r="A1036" s="251" t="s">
        <v>5105</v>
      </c>
      <c r="B1036" s="596" t="s">
        <v>3191</v>
      </c>
      <c r="C1036" s="600" t="s">
        <v>3285</v>
      </c>
      <c r="D1036" s="624" t="s">
        <v>3497</v>
      </c>
      <c r="E1036" s="209" t="s">
        <v>160</v>
      </c>
      <c r="F1036" s="209" t="s">
        <v>4370</v>
      </c>
      <c r="G1036" s="143" t="s">
        <v>1254</v>
      </c>
      <c r="H1036" s="526" t="s">
        <v>1227</v>
      </c>
      <c r="I1036" s="215" t="s">
        <v>768</v>
      </c>
      <c r="J1036" s="255">
        <v>1</v>
      </c>
      <c r="K1036" s="178" t="s">
        <v>448</v>
      </c>
      <c r="L1036" s="256" t="s">
        <v>5788</v>
      </c>
      <c r="M1036" s="253">
        <v>1</v>
      </c>
      <c r="N1036" s="147">
        <f t="shared" si="141"/>
        <v>1</v>
      </c>
      <c r="O1036" s="551" t="s">
        <v>6563</v>
      </c>
      <c r="P1036" s="152" t="s">
        <v>675</v>
      </c>
      <c r="Q1036" s="364">
        <v>5</v>
      </c>
      <c r="R1036" s="149">
        <f t="shared" si="139"/>
        <v>5</v>
      </c>
      <c r="S1036" s="434"/>
      <c r="T1036" s="491"/>
      <c r="U1036" s="453"/>
      <c r="V1036" s="453"/>
      <c r="W1036" s="430"/>
      <c r="X1036" s="430"/>
      <c r="Y1036" s="428"/>
      <c r="Z1036" s="433"/>
      <c r="AA1036" s="433"/>
      <c r="AB1036" s="152"/>
      <c r="AC1036" s="155"/>
      <c r="AD1036" s="119"/>
      <c r="AE1036" s="78"/>
      <c r="AF1036" s="123">
        <f t="shared" si="144"/>
        <v>13058</v>
      </c>
      <c r="AG1036" s="78">
        <f t="shared" si="143"/>
        <v>13058</v>
      </c>
    </row>
    <row r="1037" spans="1:33" ht="230.25" hidden="1" outlineLevel="3" thickBot="1" x14ac:dyDescent="0.25">
      <c r="A1037" s="251" t="s">
        <v>5106</v>
      </c>
      <c r="B1037" s="597"/>
      <c r="C1037" s="602"/>
      <c r="D1037" s="625"/>
      <c r="E1037" s="209" t="s">
        <v>1445</v>
      </c>
      <c r="F1037" s="209" t="s">
        <v>3495</v>
      </c>
      <c r="G1037" s="143" t="s">
        <v>1254</v>
      </c>
      <c r="H1037" s="526" t="s">
        <v>1227</v>
      </c>
      <c r="I1037" s="215" t="s">
        <v>768</v>
      </c>
      <c r="J1037" s="255">
        <v>1</v>
      </c>
      <c r="K1037" s="178" t="s">
        <v>446</v>
      </c>
      <c r="L1037" s="256" t="s">
        <v>5792</v>
      </c>
      <c r="M1037" s="253">
        <v>1</v>
      </c>
      <c r="N1037" s="147">
        <f t="shared" si="141"/>
        <v>1</v>
      </c>
      <c r="O1037" s="551" t="s">
        <v>6563</v>
      </c>
      <c r="P1037" s="152" t="s">
        <v>675</v>
      </c>
      <c r="Q1037" s="364">
        <v>5</v>
      </c>
      <c r="R1037" s="149">
        <f t="shared" si="139"/>
        <v>5</v>
      </c>
      <c r="S1037" s="434"/>
      <c r="T1037" s="491"/>
      <c r="U1037" s="453"/>
      <c r="V1037" s="453"/>
      <c r="W1037" s="430"/>
      <c r="X1037" s="430"/>
      <c r="Y1037" s="428"/>
      <c r="Z1037" s="433"/>
      <c r="AA1037" s="433"/>
      <c r="AB1037" s="152"/>
      <c r="AC1037" s="155"/>
      <c r="AD1037" s="119"/>
      <c r="AE1037" s="78"/>
      <c r="AF1037" s="123">
        <f t="shared" si="144"/>
        <v>13059</v>
      </c>
      <c r="AG1037" s="78">
        <f t="shared" si="143"/>
        <v>13059</v>
      </c>
    </row>
    <row r="1038" spans="1:33" ht="230.25" hidden="1" outlineLevel="3" thickBot="1" x14ac:dyDescent="0.25">
      <c r="A1038" s="251" t="s">
        <v>5107</v>
      </c>
      <c r="B1038" s="596" t="s">
        <v>3193</v>
      </c>
      <c r="C1038" s="600" t="s">
        <v>3286</v>
      </c>
      <c r="D1038" s="624" t="s">
        <v>3498</v>
      </c>
      <c r="E1038" s="209" t="s">
        <v>160</v>
      </c>
      <c r="F1038" s="209" t="s">
        <v>4371</v>
      </c>
      <c r="G1038" s="143" t="s">
        <v>1254</v>
      </c>
      <c r="H1038" s="526" t="s">
        <v>1227</v>
      </c>
      <c r="I1038" s="215" t="s">
        <v>768</v>
      </c>
      <c r="J1038" s="255">
        <v>1</v>
      </c>
      <c r="K1038" s="178" t="s">
        <v>448</v>
      </c>
      <c r="L1038" s="256" t="s">
        <v>5788</v>
      </c>
      <c r="M1038" s="253">
        <v>1</v>
      </c>
      <c r="N1038" s="147">
        <f t="shared" si="141"/>
        <v>1</v>
      </c>
      <c r="O1038" s="551" t="s">
        <v>6563</v>
      </c>
      <c r="P1038" s="152" t="s">
        <v>675</v>
      </c>
      <c r="Q1038" s="364">
        <v>5</v>
      </c>
      <c r="R1038" s="149">
        <f t="shared" si="139"/>
        <v>5</v>
      </c>
      <c r="S1038" s="434"/>
      <c r="T1038" s="491"/>
      <c r="U1038" s="453"/>
      <c r="V1038" s="453"/>
      <c r="W1038" s="430"/>
      <c r="X1038" s="430"/>
      <c r="Y1038" s="428"/>
      <c r="Z1038" s="433"/>
      <c r="AA1038" s="433"/>
      <c r="AB1038" s="152"/>
      <c r="AC1038" s="155"/>
      <c r="AD1038" s="119"/>
      <c r="AE1038" s="78"/>
      <c r="AF1038" s="123">
        <f t="shared" si="144"/>
        <v>13060</v>
      </c>
      <c r="AG1038" s="78">
        <f t="shared" si="143"/>
        <v>13060</v>
      </c>
    </row>
    <row r="1039" spans="1:33" ht="230.25" hidden="1" outlineLevel="3" thickBot="1" x14ac:dyDescent="0.25">
      <c r="A1039" s="251" t="s">
        <v>5108</v>
      </c>
      <c r="B1039" s="597"/>
      <c r="C1039" s="602"/>
      <c r="D1039" s="625"/>
      <c r="E1039" s="209" t="s">
        <v>1445</v>
      </c>
      <c r="F1039" s="209" t="s">
        <v>3499</v>
      </c>
      <c r="G1039" s="143" t="s">
        <v>1254</v>
      </c>
      <c r="H1039" s="526" t="s">
        <v>1227</v>
      </c>
      <c r="I1039" s="215" t="s">
        <v>768</v>
      </c>
      <c r="J1039" s="255">
        <v>1</v>
      </c>
      <c r="K1039" s="178" t="s">
        <v>446</v>
      </c>
      <c r="L1039" s="256" t="s">
        <v>5792</v>
      </c>
      <c r="M1039" s="253">
        <v>1</v>
      </c>
      <c r="N1039" s="147">
        <f t="shared" si="141"/>
        <v>1</v>
      </c>
      <c r="O1039" s="551" t="s">
        <v>6563</v>
      </c>
      <c r="P1039" s="152" t="s">
        <v>675</v>
      </c>
      <c r="Q1039" s="364">
        <v>5</v>
      </c>
      <c r="R1039" s="149">
        <f t="shared" si="139"/>
        <v>5</v>
      </c>
      <c r="S1039" s="434"/>
      <c r="T1039" s="491"/>
      <c r="U1039" s="453"/>
      <c r="V1039" s="453"/>
      <c r="W1039" s="430"/>
      <c r="X1039" s="430"/>
      <c r="Y1039" s="428"/>
      <c r="Z1039" s="433"/>
      <c r="AA1039" s="433"/>
      <c r="AB1039" s="152"/>
      <c r="AC1039" s="155"/>
      <c r="AD1039" s="119"/>
      <c r="AE1039" s="78"/>
      <c r="AF1039" s="123">
        <f t="shared" si="144"/>
        <v>13061</v>
      </c>
      <c r="AG1039" s="78">
        <f t="shared" si="143"/>
        <v>13061</v>
      </c>
    </row>
    <row r="1040" spans="1:33" ht="230.25" hidden="1" outlineLevel="3" thickBot="1" x14ac:dyDescent="0.25">
      <c r="A1040" s="251" t="s">
        <v>5109</v>
      </c>
      <c r="B1040" s="399" t="s">
        <v>3288</v>
      </c>
      <c r="C1040" s="326" t="s">
        <v>3287</v>
      </c>
      <c r="D1040" s="212" t="s">
        <v>3195</v>
      </c>
      <c r="E1040" s="209" t="s">
        <v>160</v>
      </c>
      <c r="F1040" s="209" t="s">
        <v>3507</v>
      </c>
      <c r="G1040" s="143" t="s">
        <v>1254</v>
      </c>
      <c r="H1040" s="526" t="s">
        <v>1227</v>
      </c>
      <c r="I1040" s="215" t="s">
        <v>768</v>
      </c>
      <c r="J1040" s="255">
        <v>1</v>
      </c>
      <c r="K1040" s="178" t="s">
        <v>448</v>
      </c>
      <c r="L1040" s="256" t="s">
        <v>5788</v>
      </c>
      <c r="M1040" s="253">
        <v>1</v>
      </c>
      <c r="N1040" s="147">
        <f t="shared" si="141"/>
        <v>1</v>
      </c>
      <c r="O1040" s="551" t="s">
        <v>6563</v>
      </c>
      <c r="P1040" s="152" t="s">
        <v>675</v>
      </c>
      <c r="Q1040" s="364">
        <v>5</v>
      </c>
      <c r="R1040" s="149">
        <f t="shared" si="139"/>
        <v>5</v>
      </c>
      <c r="S1040" s="434"/>
      <c r="T1040" s="491"/>
      <c r="U1040" s="453"/>
      <c r="V1040" s="453"/>
      <c r="W1040" s="430"/>
      <c r="X1040" s="430"/>
      <c r="Y1040" s="428"/>
      <c r="Z1040" s="433"/>
      <c r="AA1040" s="433"/>
      <c r="AB1040" s="152"/>
      <c r="AC1040" s="155"/>
      <c r="AD1040" s="119"/>
      <c r="AE1040" s="78"/>
      <c r="AF1040" s="123">
        <f t="shared" si="144"/>
        <v>13062</v>
      </c>
      <c r="AG1040" s="78">
        <f t="shared" si="143"/>
        <v>13062</v>
      </c>
    </row>
    <row r="1041" spans="1:33" ht="230.25" hidden="1" outlineLevel="3" thickBot="1" x14ac:dyDescent="0.25">
      <c r="A1041" s="251" t="s">
        <v>5110</v>
      </c>
      <c r="B1041" s="167" t="s">
        <v>3187</v>
      </c>
      <c r="C1041" s="254" t="s">
        <v>3283</v>
      </c>
      <c r="D1041" s="139" t="s">
        <v>3188</v>
      </c>
      <c r="E1041" s="209" t="s">
        <v>3175</v>
      </c>
      <c r="F1041" s="209" t="s">
        <v>3184</v>
      </c>
      <c r="G1041" s="209" t="s">
        <v>3182</v>
      </c>
      <c r="H1041" s="526" t="s">
        <v>1227</v>
      </c>
      <c r="I1041" s="160" t="s">
        <v>1220</v>
      </c>
      <c r="J1041" s="255">
        <v>1</v>
      </c>
      <c r="K1041" s="178" t="s">
        <v>446</v>
      </c>
      <c r="L1041" s="256" t="s">
        <v>5792</v>
      </c>
      <c r="M1041" s="253">
        <v>1</v>
      </c>
      <c r="N1041" s="147">
        <f t="shared" si="141"/>
        <v>1</v>
      </c>
      <c r="O1041" s="551" t="s">
        <v>6563</v>
      </c>
      <c r="P1041" s="152" t="s">
        <v>675</v>
      </c>
      <c r="Q1041" s="364">
        <v>5</v>
      </c>
      <c r="R1041" s="149">
        <f t="shared" si="139"/>
        <v>5</v>
      </c>
      <c r="S1041" s="434"/>
      <c r="T1041" s="491"/>
      <c r="U1041" s="453"/>
      <c r="V1041" s="453"/>
      <c r="W1041" s="430"/>
      <c r="X1041" s="430"/>
      <c r="Y1041" s="428"/>
      <c r="Z1041" s="433"/>
      <c r="AA1041" s="433"/>
      <c r="AB1041" s="152"/>
      <c r="AC1041" s="155"/>
      <c r="AD1041" s="119"/>
      <c r="AE1041" s="78"/>
      <c r="AF1041" s="123">
        <f t="shared" si="144"/>
        <v>13063</v>
      </c>
      <c r="AG1041" s="78">
        <f t="shared" si="143"/>
        <v>13063</v>
      </c>
    </row>
    <row r="1042" spans="1:33" ht="230.25" hidden="1" outlineLevel="3" thickBot="1" x14ac:dyDescent="0.25">
      <c r="A1042" s="251" t="s">
        <v>5111</v>
      </c>
      <c r="B1042" s="596" t="s">
        <v>3322</v>
      </c>
      <c r="C1042" s="600" t="s">
        <v>3324</v>
      </c>
      <c r="D1042" s="624" t="s">
        <v>3500</v>
      </c>
      <c r="E1042" s="209" t="s">
        <v>160</v>
      </c>
      <c r="F1042" s="209" t="s">
        <v>3508</v>
      </c>
      <c r="G1042" s="143" t="s">
        <v>1254</v>
      </c>
      <c r="H1042" s="526" t="s">
        <v>1227</v>
      </c>
      <c r="I1042" s="215" t="s">
        <v>768</v>
      </c>
      <c r="J1042" s="255">
        <v>1</v>
      </c>
      <c r="K1042" s="178" t="s">
        <v>448</v>
      </c>
      <c r="L1042" s="256" t="s">
        <v>5788</v>
      </c>
      <c r="M1042" s="253">
        <v>1</v>
      </c>
      <c r="N1042" s="147">
        <f t="shared" si="141"/>
        <v>1</v>
      </c>
      <c r="O1042" s="551" t="s">
        <v>6563</v>
      </c>
      <c r="P1042" s="152" t="s">
        <v>675</v>
      </c>
      <c r="Q1042" s="364">
        <v>5</v>
      </c>
      <c r="R1042" s="149">
        <f t="shared" si="139"/>
        <v>5</v>
      </c>
      <c r="S1042" s="434"/>
      <c r="T1042" s="491"/>
      <c r="U1042" s="453"/>
      <c r="V1042" s="453"/>
      <c r="W1042" s="430"/>
      <c r="X1042" s="430"/>
      <c r="Y1042" s="428"/>
      <c r="Z1042" s="433"/>
      <c r="AA1042" s="433"/>
      <c r="AB1042" s="152"/>
      <c r="AC1042" s="155"/>
      <c r="AD1042" s="119"/>
      <c r="AE1042" s="78"/>
      <c r="AF1042" s="123">
        <f t="shared" si="144"/>
        <v>13064</v>
      </c>
      <c r="AG1042" s="78">
        <f t="shared" ref="AG1042:AG1073" si="145">VALUE(RIGHT((IF(A1042="",0,A1042)),5))</f>
        <v>13064</v>
      </c>
    </row>
    <row r="1043" spans="1:33" ht="230.25" hidden="1" outlineLevel="3" thickBot="1" x14ac:dyDescent="0.25">
      <c r="A1043" s="251" t="s">
        <v>5112</v>
      </c>
      <c r="B1043" s="597"/>
      <c r="C1043" s="602"/>
      <c r="D1043" s="625"/>
      <c r="E1043" s="209" t="s">
        <v>1445</v>
      </c>
      <c r="F1043" s="209" t="s">
        <v>3501</v>
      </c>
      <c r="G1043" s="143" t="s">
        <v>1254</v>
      </c>
      <c r="H1043" s="526" t="s">
        <v>1227</v>
      </c>
      <c r="I1043" s="160" t="s">
        <v>1220</v>
      </c>
      <c r="J1043" s="255">
        <v>1</v>
      </c>
      <c r="K1043" s="178" t="s">
        <v>446</v>
      </c>
      <c r="L1043" s="256" t="s">
        <v>5792</v>
      </c>
      <c r="M1043" s="253">
        <v>1</v>
      </c>
      <c r="N1043" s="147">
        <f t="shared" si="141"/>
        <v>1</v>
      </c>
      <c r="O1043" s="551" t="s">
        <v>6563</v>
      </c>
      <c r="P1043" s="152" t="s">
        <v>675</v>
      </c>
      <c r="Q1043" s="364">
        <v>5</v>
      </c>
      <c r="R1043" s="149">
        <f t="shared" si="139"/>
        <v>5</v>
      </c>
      <c r="S1043" s="434"/>
      <c r="T1043" s="491"/>
      <c r="U1043" s="453"/>
      <c r="V1043" s="453"/>
      <c r="W1043" s="430"/>
      <c r="X1043" s="430"/>
      <c r="Y1043" s="428"/>
      <c r="Z1043" s="433"/>
      <c r="AA1043" s="433"/>
      <c r="AB1043" s="152"/>
      <c r="AC1043" s="155"/>
      <c r="AD1043" s="119"/>
      <c r="AE1043" s="78"/>
      <c r="AF1043" s="123">
        <f t="shared" si="144"/>
        <v>13065</v>
      </c>
      <c r="AG1043" s="78">
        <f t="shared" si="145"/>
        <v>13065</v>
      </c>
    </row>
    <row r="1044" spans="1:33" ht="230.25" hidden="1" outlineLevel="3" thickBot="1" x14ac:dyDescent="0.25">
      <c r="A1044" s="251" t="s">
        <v>5113</v>
      </c>
      <c r="B1044" s="596" t="s">
        <v>3323</v>
      </c>
      <c r="C1044" s="600" t="s">
        <v>3325</v>
      </c>
      <c r="D1044" s="624" t="s">
        <v>4372</v>
      </c>
      <c r="E1044" s="209" t="s">
        <v>160</v>
      </c>
      <c r="F1044" s="209" t="s">
        <v>3509</v>
      </c>
      <c r="G1044" s="143" t="s">
        <v>1254</v>
      </c>
      <c r="H1044" s="526" t="s">
        <v>1227</v>
      </c>
      <c r="I1044" s="215" t="s">
        <v>768</v>
      </c>
      <c r="J1044" s="255">
        <v>1</v>
      </c>
      <c r="K1044" s="178" t="s">
        <v>448</v>
      </c>
      <c r="L1044" s="256" t="s">
        <v>5788</v>
      </c>
      <c r="M1044" s="253">
        <v>1</v>
      </c>
      <c r="N1044" s="147">
        <f t="shared" si="141"/>
        <v>1</v>
      </c>
      <c r="O1044" s="551" t="s">
        <v>6563</v>
      </c>
      <c r="P1044" s="152" t="s">
        <v>675</v>
      </c>
      <c r="Q1044" s="364">
        <v>5</v>
      </c>
      <c r="R1044" s="149">
        <f t="shared" si="139"/>
        <v>5</v>
      </c>
      <c r="S1044" s="434"/>
      <c r="T1044" s="491"/>
      <c r="U1044" s="453"/>
      <c r="V1044" s="453"/>
      <c r="W1044" s="430"/>
      <c r="X1044" s="430"/>
      <c r="Y1044" s="428"/>
      <c r="Z1044" s="433"/>
      <c r="AA1044" s="433"/>
      <c r="AB1044" s="152"/>
      <c r="AC1044" s="155"/>
      <c r="AD1044" s="119"/>
      <c r="AE1044" s="78"/>
      <c r="AF1044" s="123">
        <f t="shared" si="144"/>
        <v>13066</v>
      </c>
      <c r="AG1044" s="78">
        <f t="shared" si="145"/>
        <v>13066</v>
      </c>
    </row>
    <row r="1045" spans="1:33" ht="230.25" hidden="1" outlineLevel="3" thickBot="1" x14ac:dyDescent="0.25">
      <c r="A1045" s="251" t="s">
        <v>5114</v>
      </c>
      <c r="B1045" s="597"/>
      <c r="C1045" s="602"/>
      <c r="D1045" s="625"/>
      <c r="E1045" s="209" t="s">
        <v>1445</v>
      </c>
      <c r="F1045" s="209" t="s">
        <v>3502</v>
      </c>
      <c r="G1045" s="143" t="s">
        <v>1254</v>
      </c>
      <c r="H1045" s="526" t="s">
        <v>1227</v>
      </c>
      <c r="I1045" s="160" t="s">
        <v>1220</v>
      </c>
      <c r="J1045" s="255">
        <v>1</v>
      </c>
      <c r="K1045" s="178" t="s">
        <v>446</v>
      </c>
      <c r="L1045" s="256" t="s">
        <v>5792</v>
      </c>
      <c r="M1045" s="253">
        <v>1</v>
      </c>
      <c r="N1045" s="147">
        <f t="shared" si="141"/>
        <v>1</v>
      </c>
      <c r="O1045" s="551" t="s">
        <v>6563</v>
      </c>
      <c r="P1045" s="152" t="s">
        <v>675</v>
      </c>
      <c r="Q1045" s="364">
        <v>5</v>
      </c>
      <c r="R1045" s="149">
        <f t="shared" si="139"/>
        <v>5</v>
      </c>
      <c r="S1045" s="434"/>
      <c r="T1045" s="491"/>
      <c r="U1045" s="453"/>
      <c r="V1045" s="453"/>
      <c r="W1045" s="430"/>
      <c r="X1045" s="430"/>
      <c r="Y1045" s="428"/>
      <c r="Z1045" s="433"/>
      <c r="AA1045" s="433"/>
      <c r="AB1045" s="152"/>
      <c r="AC1045" s="155"/>
      <c r="AD1045" s="119"/>
      <c r="AE1045" s="78"/>
      <c r="AF1045" s="123">
        <f t="shared" si="144"/>
        <v>13067</v>
      </c>
      <c r="AG1045" s="78">
        <f t="shared" si="145"/>
        <v>13067</v>
      </c>
    </row>
    <row r="1046" spans="1:33" ht="230.25" hidden="1" outlineLevel="3" thickBot="1" x14ac:dyDescent="0.25">
      <c r="A1046" s="251" t="s">
        <v>5115</v>
      </c>
      <c r="B1046" s="167" t="s">
        <v>5946</v>
      </c>
      <c r="C1046" s="303" t="s">
        <v>3503</v>
      </c>
      <c r="D1046" s="209" t="s">
        <v>3186</v>
      </c>
      <c r="E1046" s="209" t="s">
        <v>3175</v>
      </c>
      <c r="F1046" s="209" t="s">
        <v>3184</v>
      </c>
      <c r="G1046" s="209" t="s">
        <v>3182</v>
      </c>
      <c r="H1046" s="526" t="s">
        <v>1227</v>
      </c>
      <c r="I1046" s="160" t="s">
        <v>1220</v>
      </c>
      <c r="J1046" s="255">
        <v>1</v>
      </c>
      <c r="K1046" s="259" t="s">
        <v>182</v>
      </c>
      <c r="L1046" s="215" t="s">
        <v>1559</v>
      </c>
      <c r="M1046" s="253">
        <v>1</v>
      </c>
      <c r="N1046" s="147">
        <f t="shared" si="141"/>
        <v>1</v>
      </c>
      <c r="O1046" s="551" t="s">
        <v>6563</v>
      </c>
      <c r="P1046" s="152" t="s">
        <v>675</v>
      </c>
      <c r="Q1046" s="364">
        <v>5</v>
      </c>
      <c r="R1046" s="149">
        <f t="shared" si="139"/>
        <v>5</v>
      </c>
      <c r="S1046" s="434"/>
      <c r="T1046" s="491"/>
      <c r="U1046" s="453"/>
      <c r="V1046" s="453"/>
      <c r="W1046" s="430"/>
      <c r="X1046" s="430"/>
      <c r="Y1046" s="428"/>
      <c r="Z1046" s="433"/>
      <c r="AA1046" s="433"/>
      <c r="AB1046" s="152"/>
      <c r="AC1046" s="155"/>
      <c r="AD1046" s="119"/>
      <c r="AE1046" s="78"/>
      <c r="AF1046" s="123">
        <f t="shared" si="144"/>
        <v>13068</v>
      </c>
      <c r="AG1046" s="78">
        <f t="shared" si="145"/>
        <v>13068</v>
      </c>
    </row>
    <row r="1047" spans="1:33" ht="230.25" hidden="1" outlineLevel="3" thickBot="1" x14ac:dyDescent="0.25">
      <c r="A1047" s="251" t="s">
        <v>5116</v>
      </c>
      <c r="B1047" s="596" t="s">
        <v>5947</v>
      </c>
      <c r="C1047" s="600" t="s">
        <v>3327</v>
      </c>
      <c r="D1047" s="624" t="s">
        <v>3504</v>
      </c>
      <c r="E1047" s="209" t="s">
        <v>160</v>
      </c>
      <c r="F1047" s="209" t="s">
        <v>4373</v>
      </c>
      <c r="G1047" s="209" t="s">
        <v>3182</v>
      </c>
      <c r="H1047" s="526" t="s">
        <v>1227</v>
      </c>
      <c r="I1047" s="160" t="s">
        <v>1220</v>
      </c>
      <c r="J1047" s="255">
        <v>1</v>
      </c>
      <c r="K1047" s="178" t="s">
        <v>448</v>
      </c>
      <c r="L1047" s="256" t="s">
        <v>5788</v>
      </c>
      <c r="M1047" s="253">
        <v>1</v>
      </c>
      <c r="N1047" s="147">
        <f t="shared" si="141"/>
        <v>1</v>
      </c>
      <c r="O1047" s="551" t="s">
        <v>6563</v>
      </c>
      <c r="P1047" s="152" t="s">
        <v>675</v>
      </c>
      <c r="Q1047" s="364">
        <v>5</v>
      </c>
      <c r="R1047" s="149">
        <f t="shared" si="139"/>
        <v>5</v>
      </c>
      <c r="S1047" s="434"/>
      <c r="T1047" s="491"/>
      <c r="U1047" s="453"/>
      <c r="V1047" s="453"/>
      <c r="W1047" s="430"/>
      <c r="X1047" s="430"/>
      <c r="Y1047" s="428"/>
      <c r="Z1047" s="433"/>
      <c r="AA1047" s="433"/>
      <c r="AB1047" s="152"/>
      <c r="AC1047" s="155"/>
      <c r="AD1047" s="119"/>
      <c r="AE1047" s="78"/>
      <c r="AF1047" s="123">
        <f t="shared" si="144"/>
        <v>13069</v>
      </c>
      <c r="AG1047" s="78">
        <f t="shared" si="145"/>
        <v>13069</v>
      </c>
    </row>
    <row r="1048" spans="1:33" ht="230.25" hidden="1" outlineLevel="3" thickBot="1" x14ac:dyDescent="0.25">
      <c r="A1048" s="251" t="s">
        <v>5117</v>
      </c>
      <c r="B1048" s="597"/>
      <c r="C1048" s="602"/>
      <c r="D1048" s="625"/>
      <c r="E1048" s="209" t="s">
        <v>1445</v>
      </c>
      <c r="F1048" s="209" t="s">
        <v>4374</v>
      </c>
      <c r="G1048" s="209" t="s">
        <v>3182</v>
      </c>
      <c r="H1048" s="526" t="s">
        <v>1227</v>
      </c>
      <c r="I1048" s="160" t="s">
        <v>1220</v>
      </c>
      <c r="J1048" s="255">
        <v>2</v>
      </c>
      <c r="K1048" s="178" t="s">
        <v>446</v>
      </c>
      <c r="L1048" s="256" t="s">
        <v>5792</v>
      </c>
      <c r="M1048" s="253">
        <v>1</v>
      </c>
      <c r="N1048" s="147">
        <f t="shared" si="141"/>
        <v>2</v>
      </c>
      <c r="O1048" s="551" t="s">
        <v>6563</v>
      </c>
      <c r="P1048" s="152" t="s">
        <v>675</v>
      </c>
      <c r="Q1048" s="364">
        <v>5</v>
      </c>
      <c r="R1048" s="149">
        <f t="shared" si="139"/>
        <v>10</v>
      </c>
      <c r="S1048" s="434"/>
      <c r="T1048" s="491"/>
      <c r="U1048" s="453"/>
      <c r="V1048" s="453"/>
      <c r="W1048" s="430"/>
      <c r="X1048" s="430"/>
      <c r="Y1048" s="428"/>
      <c r="Z1048" s="433"/>
      <c r="AA1048" s="433"/>
      <c r="AB1048" s="152"/>
      <c r="AC1048" s="155"/>
      <c r="AD1048" s="119"/>
      <c r="AE1048" s="78"/>
      <c r="AF1048" s="123">
        <f t="shared" si="144"/>
        <v>13070</v>
      </c>
      <c r="AG1048" s="78">
        <f t="shared" si="145"/>
        <v>13070</v>
      </c>
    </row>
    <row r="1049" spans="1:33" ht="230.25" hidden="1" outlineLevel="3" thickBot="1" x14ac:dyDescent="0.25">
      <c r="A1049" s="251" t="s">
        <v>5118</v>
      </c>
      <c r="B1049" s="596" t="s">
        <v>5948</v>
      </c>
      <c r="C1049" s="600" t="s">
        <v>3328</v>
      </c>
      <c r="D1049" s="624" t="s">
        <v>3504</v>
      </c>
      <c r="E1049" s="209" t="s">
        <v>160</v>
      </c>
      <c r="F1049" s="209" t="s">
        <v>4374</v>
      </c>
      <c r="G1049" s="209" t="s">
        <v>3182</v>
      </c>
      <c r="H1049" s="526" t="s">
        <v>1227</v>
      </c>
      <c r="I1049" s="160" t="s">
        <v>1220</v>
      </c>
      <c r="J1049" s="255">
        <v>2</v>
      </c>
      <c r="K1049" s="178" t="s">
        <v>448</v>
      </c>
      <c r="L1049" s="256" t="s">
        <v>5788</v>
      </c>
      <c r="M1049" s="253">
        <v>1</v>
      </c>
      <c r="N1049" s="147">
        <f t="shared" si="141"/>
        <v>2</v>
      </c>
      <c r="O1049" s="551" t="s">
        <v>6563</v>
      </c>
      <c r="P1049" s="152" t="s">
        <v>675</v>
      </c>
      <c r="Q1049" s="364">
        <v>5</v>
      </c>
      <c r="R1049" s="149">
        <f t="shared" si="139"/>
        <v>10</v>
      </c>
      <c r="S1049" s="434"/>
      <c r="T1049" s="491"/>
      <c r="U1049" s="453"/>
      <c r="V1049" s="453"/>
      <c r="W1049" s="430"/>
      <c r="X1049" s="430"/>
      <c r="Y1049" s="428"/>
      <c r="Z1049" s="433"/>
      <c r="AA1049" s="433"/>
      <c r="AB1049" s="152"/>
      <c r="AC1049" s="155"/>
      <c r="AD1049" s="119"/>
      <c r="AE1049" s="78"/>
      <c r="AF1049" s="123">
        <f t="shared" si="144"/>
        <v>13071</v>
      </c>
      <c r="AG1049" s="78">
        <f t="shared" si="145"/>
        <v>13071</v>
      </c>
    </row>
    <row r="1050" spans="1:33" ht="230.25" hidden="1" outlineLevel="3" thickBot="1" x14ac:dyDescent="0.25">
      <c r="A1050" s="251" t="s">
        <v>5119</v>
      </c>
      <c r="B1050" s="597"/>
      <c r="C1050" s="602"/>
      <c r="D1050" s="625"/>
      <c r="E1050" s="209" t="s">
        <v>1445</v>
      </c>
      <c r="F1050" s="209" t="s">
        <v>4373</v>
      </c>
      <c r="G1050" s="209" t="s">
        <v>3182</v>
      </c>
      <c r="H1050" s="526" t="s">
        <v>1227</v>
      </c>
      <c r="I1050" s="160" t="s">
        <v>1220</v>
      </c>
      <c r="J1050" s="255">
        <v>1</v>
      </c>
      <c r="K1050" s="178" t="s">
        <v>446</v>
      </c>
      <c r="L1050" s="256" t="s">
        <v>5792</v>
      </c>
      <c r="M1050" s="253">
        <v>1</v>
      </c>
      <c r="N1050" s="147">
        <f t="shared" si="141"/>
        <v>1</v>
      </c>
      <c r="O1050" s="551" t="s">
        <v>6563</v>
      </c>
      <c r="P1050" s="152" t="s">
        <v>675</v>
      </c>
      <c r="Q1050" s="364">
        <v>5</v>
      </c>
      <c r="R1050" s="149">
        <f t="shared" si="139"/>
        <v>5</v>
      </c>
      <c r="S1050" s="434"/>
      <c r="T1050" s="491"/>
      <c r="U1050" s="453"/>
      <c r="V1050" s="453"/>
      <c r="W1050" s="430"/>
      <c r="X1050" s="430"/>
      <c r="Y1050" s="428"/>
      <c r="Z1050" s="433"/>
      <c r="AA1050" s="433"/>
      <c r="AB1050" s="152"/>
      <c r="AC1050" s="155"/>
      <c r="AD1050" s="119"/>
      <c r="AE1050" s="78"/>
      <c r="AF1050" s="123">
        <f t="shared" si="144"/>
        <v>13072</v>
      </c>
      <c r="AG1050" s="78">
        <f t="shared" si="145"/>
        <v>13072</v>
      </c>
    </row>
    <row r="1051" spans="1:33" ht="230.25" hidden="1" outlineLevel="3" thickBot="1" x14ac:dyDescent="0.25">
      <c r="A1051" s="251" t="s">
        <v>5120</v>
      </c>
      <c r="B1051" s="596" t="s">
        <v>5949</v>
      </c>
      <c r="C1051" s="600" t="s">
        <v>3329</v>
      </c>
      <c r="D1051" s="624" t="s">
        <v>3505</v>
      </c>
      <c r="E1051" s="209" t="s">
        <v>160</v>
      </c>
      <c r="F1051" s="209" t="s">
        <v>4375</v>
      </c>
      <c r="G1051" s="209" t="s">
        <v>3182</v>
      </c>
      <c r="H1051" s="526" t="s">
        <v>1227</v>
      </c>
      <c r="I1051" s="160" t="s">
        <v>1220</v>
      </c>
      <c r="J1051" s="255">
        <v>1</v>
      </c>
      <c r="K1051" s="178" t="s">
        <v>448</v>
      </c>
      <c r="L1051" s="256" t="s">
        <v>5788</v>
      </c>
      <c r="M1051" s="253">
        <v>1</v>
      </c>
      <c r="N1051" s="147">
        <f t="shared" si="141"/>
        <v>1</v>
      </c>
      <c r="O1051" s="551" t="s">
        <v>6563</v>
      </c>
      <c r="P1051" s="152" t="s">
        <v>675</v>
      </c>
      <c r="Q1051" s="364">
        <v>5</v>
      </c>
      <c r="R1051" s="149">
        <f t="shared" si="139"/>
        <v>5</v>
      </c>
      <c r="S1051" s="434"/>
      <c r="T1051" s="491"/>
      <c r="U1051" s="453"/>
      <c r="V1051" s="453"/>
      <c r="W1051" s="430"/>
      <c r="X1051" s="430"/>
      <c r="Y1051" s="428"/>
      <c r="Z1051" s="433"/>
      <c r="AA1051" s="433"/>
      <c r="AB1051" s="152"/>
      <c r="AC1051" s="155"/>
      <c r="AD1051" s="119"/>
      <c r="AE1051" s="78"/>
      <c r="AF1051" s="123">
        <f t="shared" si="144"/>
        <v>13073</v>
      </c>
      <c r="AG1051" s="78">
        <f t="shared" si="145"/>
        <v>13073</v>
      </c>
    </row>
    <row r="1052" spans="1:33" ht="230.25" hidden="1" outlineLevel="3" thickBot="1" x14ac:dyDescent="0.25">
      <c r="A1052" s="251" t="s">
        <v>5121</v>
      </c>
      <c r="B1052" s="597"/>
      <c r="C1052" s="602"/>
      <c r="D1052" s="625"/>
      <c r="E1052" s="209" t="s">
        <v>1445</v>
      </c>
      <c r="F1052" s="209" t="s">
        <v>3510</v>
      </c>
      <c r="G1052" s="209" t="s">
        <v>3182</v>
      </c>
      <c r="H1052" s="526" t="s">
        <v>1227</v>
      </c>
      <c r="I1052" s="160" t="s">
        <v>1220</v>
      </c>
      <c r="J1052" s="255">
        <v>1</v>
      </c>
      <c r="K1052" s="178" t="s">
        <v>446</v>
      </c>
      <c r="L1052" s="256" t="s">
        <v>5792</v>
      </c>
      <c r="M1052" s="253">
        <v>1</v>
      </c>
      <c r="N1052" s="147">
        <f t="shared" si="141"/>
        <v>1</v>
      </c>
      <c r="O1052" s="551" t="s">
        <v>6563</v>
      </c>
      <c r="P1052" s="152" t="s">
        <v>675</v>
      </c>
      <c r="Q1052" s="364">
        <v>5</v>
      </c>
      <c r="R1052" s="149">
        <f t="shared" si="139"/>
        <v>5</v>
      </c>
      <c r="S1052" s="434"/>
      <c r="T1052" s="491"/>
      <c r="U1052" s="453"/>
      <c r="V1052" s="453"/>
      <c r="W1052" s="430"/>
      <c r="X1052" s="430"/>
      <c r="Y1052" s="428"/>
      <c r="Z1052" s="433"/>
      <c r="AA1052" s="433"/>
      <c r="AB1052" s="152"/>
      <c r="AC1052" s="155"/>
      <c r="AD1052" s="119"/>
      <c r="AE1052" s="78"/>
      <c r="AF1052" s="123">
        <f t="shared" si="144"/>
        <v>13074</v>
      </c>
      <c r="AG1052" s="78">
        <f t="shared" si="145"/>
        <v>13074</v>
      </c>
    </row>
    <row r="1053" spans="1:33" ht="230.25" hidden="1" outlineLevel="3" thickBot="1" x14ac:dyDescent="0.25">
      <c r="A1053" s="251" t="s">
        <v>5122</v>
      </c>
      <c r="B1053" s="596" t="s">
        <v>5947</v>
      </c>
      <c r="C1053" s="600" t="s">
        <v>3330</v>
      </c>
      <c r="D1053" s="624" t="s">
        <v>3504</v>
      </c>
      <c r="E1053" s="209" t="s">
        <v>160</v>
      </c>
      <c r="F1053" s="209" t="s">
        <v>4373</v>
      </c>
      <c r="G1053" s="209" t="s">
        <v>3182</v>
      </c>
      <c r="H1053" s="526" t="s">
        <v>1227</v>
      </c>
      <c r="I1053" s="160" t="s">
        <v>1220</v>
      </c>
      <c r="J1053" s="255">
        <v>1</v>
      </c>
      <c r="K1053" s="178" t="s">
        <v>448</v>
      </c>
      <c r="L1053" s="256" t="s">
        <v>5788</v>
      </c>
      <c r="M1053" s="253">
        <v>1</v>
      </c>
      <c r="N1053" s="147">
        <f t="shared" si="141"/>
        <v>1</v>
      </c>
      <c r="O1053" s="551" t="s">
        <v>6563</v>
      </c>
      <c r="P1053" s="152" t="s">
        <v>675</v>
      </c>
      <c r="Q1053" s="364">
        <v>5</v>
      </c>
      <c r="R1053" s="149">
        <f t="shared" si="139"/>
        <v>5</v>
      </c>
      <c r="S1053" s="434"/>
      <c r="T1053" s="491"/>
      <c r="U1053" s="453"/>
      <c r="V1053" s="453"/>
      <c r="W1053" s="430"/>
      <c r="X1053" s="430"/>
      <c r="Y1053" s="428"/>
      <c r="Z1053" s="433"/>
      <c r="AA1053" s="433"/>
      <c r="AB1053" s="152"/>
      <c r="AC1053" s="155"/>
      <c r="AD1053" s="119"/>
      <c r="AE1053" s="78"/>
      <c r="AF1053" s="123">
        <f t="shared" si="144"/>
        <v>13075</v>
      </c>
      <c r="AG1053" s="78">
        <f t="shared" si="145"/>
        <v>13075</v>
      </c>
    </row>
    <row r="1054" spans="1:33" ht="230.25" hidden="1" outlineLevel="3" thickBot="1" x14ac:dyDescent="0.25">
      <c r="A1054" s="251" t="s">
        <v>5123</v>
      </c>
      <c r="B1054" s="597"/>
      <c r="C1054" s="602"/>
      <c r="D1054" s="625"/>
      <c r="E1054" s="209" t="s">
        <v>1445</v>
      </c>
      <c r="F1054" s="209" t="s">
        <v>4374</v>
      </c>
      <c r="G1054" s="209" t="s">
        <v>3182</v>
      </c>
      <c r="H1054" s="526" t="s">
        <v>1227</v>
      </c>
      <c r="I1054" s="160" t="s">
        <v>1220</v>
      </c>
      <c r="J1054" s="255">
        <v>1</v>
      </c>
      <c r="K1054" s="178" t="s">
        <v>446</v>
      </c>
      <c r="L1054" s="256" t="s">
        <v>5792</v>
      </c>
      <c r="M1054" s="253">
        <v>1</v>
      </c>
      <c r="N1054" s="147">
        <f t="shared" si="141"/>
        <v>1</v>
      </c>
      <c r="O1054" s="551" t="s">
        <v>6563</v>
      </c>
      <c r="P1054" s="152" t="s">
        <v>675</v>
      </c>
      <c r="Q1054" s="364">
        <v>5</v>
      </c>
      <c r="R1054" s="149">
        <f t="shared" ref="R1054:R1101" si="146">J1054*M1054*Q1054</f>
        <v>5</v>
      </c>
      <c r="S1054" s="434"/>
      <c r="T1054" s="491"/>
      <c r="U1054" s="453"/>
      <c r="V1054" s="453"/>
      <c r="W1054" s="430"/>
      <c r="X1054" s="430"/>
      <c r="Y1054" s="428"/>
      <c r="Z1054" s="433"/>
      <c r="AA1054" s="433"/>
      <c r="AB1054" s="152"/>
      <c r="AC1054" s="155"/>
      <c r="AD1054" s="119"/>
      <c r="AE1054" s="78"/>
      <c r="AF1054" s="123">
        <f t="shared" si="144"/>
        <v>13076</v>
      </c>
      <c r="AG1054" s="78">
        <f t="shared" si="145"/>
        <v>13076</v>
      </c>
    </row>
    <row r="1055" spans="1:33" ht="230.25" hidden="1" outlineLevel="3" thickBot="1" x14ac:dyDescent="0.25">
      <c r="A1055" s="251" t="s">
        <v>5124</v>
      </c>
      <c r="B1055" s="596" t="s">
        <v>5948</v>
      </c>
      <c r="C1055" s="600" t="s">
        <v>3331</v>
      </c>
      <c r="D1055" s="624" t="s">
        <v>3504</v>
      </c>
      <c r="E1055" s="209" t="s">
        <v>160</v>
      </c>
      <c r="F1055" s="209" t="s">
        <v>4374</v>
      </c>
      <c r="G1055" s="209" t="s">
        <v>3182</v>
      </c>
      <c r="H1055" s="526" t="s">
        <v>1227</v>
      </c>
      <c r="I1055" s="160" t="s">
        <v>1220</v>
      </c>
      <c r="J1055" s="255">
        <v>1</v>
      </c>
      <c r="K1055" s="178" t="s">
        <v>448</v>
      </c>
      <c r="L1055" s="256" t="s">
        <v>5788</v>
      </c>
      <c r="M1055" s="253">
        <v>1</v>
      </c>
      <c r="N1055" s="147">
        <f t="shared" si="141"/>
        <v>1</v>
      </c>
      <c r="O1055" s="551" t="s">
        <v>6563</v>
      </c>
      <c r="P1055" s="152" t="s">
        <v>675</v>
      </c>
      <c r="Q1055" s="364">
        <v>5</v>
      </c>
      <c r="R1055" s="149">
        <f t="shared" si="146"/>
        <v>5</v>
      </c>
      <c r="S1055" s="434"/>
      <c r="T1055" s="491"/>
      <c r="U1055" s="453"/>
      <c r="V1055" s="453"/>
      <c r="W1055" s="430"/>
      <c r="X1055" s="430"/>
      <c r="Y1055" s="428"/>
      <c r="Z1055" s="433"/>
      <c r="AA1055" s="433"/>
      <c r="AB1055" s="152"/>
      <c r="AC1055" s="155"/>
      <c r="AD1055" s="119"/>
      <c r="AE1055" s="78"/>
      <c r="AF1055" s="123">
        <f t="shared" si="144"/>
        <v>13077</v>
      </c>
      <c r="AG1055" s="78">
        <f t="shared" si="145"/>
        <v>13077</v>
      </c>
    </row>
    <row r="1056" spans="1:33" ht="230.25" hidden="1" outlineLevel="3" thickBot="1" x14ac:dyDescent="0.25">
      <c r="A1056" s="251" t="s">
        <v>5125</v>
      </c>
      <c r="B1056" s="597"/>
      <c r="C1056" s="602"/>
      <c r="D1056" s="625"/>
      <c r="E1056" s="209" t="s">
        <v>1445</v>
      </c>
      <c r="F1056" s="209" t="s">
        <v>4373</v>
      </c>
      <c r="G1056" s="209" t="s">
        <v>3182</v>
      </c>
      <c r="H1056" s="526" t="s">
        <v>1227</v>
      </c>
      <c r="I1056" s="160" t="s">
        <v>1220</v>
      </c>
      <c r="J1056" s="255">
        <v>1</v>
      </c>
      <c r="K1056" s="178" t="s">
        <v>446</v>
      </c>
      <c r="L1056" s="256" t="s">
        <v>5792</v>
      </c>
      <c r="M1056" s="253">
        <v>1</v>
      </c>
      <c r="N1056" s="147">
        <f t="shared" si="141"/>
        <v>1</v>
      </c>
      <c r="O1056" s="551" t="s">
        <v>6563</v>
      </c>
      <c r="P1056" s="152" t="s">
        <v>675</v>
      </c>
      <c r="Q1056" s="364">
        <v>5</v>
      </c>
      <c r="R1056" s="149">
        <f t="shared" si="146"/>
        <v>5</v>
      </c>
      <c r="S1056" s="434"/>
      <c r="T1056" s="491"/>
      <c r="U1056" s="453"/>
      <c r="V1056" s="453"/>
      <c r="W1056" s="430"/>
      <c r="X1056" s="430"/>
      <c r="Y1056" s="428"/>
      <c r="Z1056" s="433"/>
      <c r="AA1056" s="433"/>
      <c r="AB1056" s="152"/>
      <c r="AC1056" s="155"/>
      <c r="AD1056" s="119"/>
      <c r="AE1056" s="78"/>
      <c r="AF1056" s="123">
        <f t="shared" si="144"/>
        <v>13078</v>
      </c>
      <c r="AG1056" s="78">
        <f t="shared" si="145"/>
        <v>13078</v>
      </c>
    </row>
    <row r="1057" spans="1:33" ht="230.25" hidden="1" outlineLevel="3" thickBot="1" x14ac:dyDescent="0.25">
      <c r="A1057" s="251" t="s">
        <v>5126</v>
      </c>
      <c r="B1057" s="596" t="s">
        <v>5949</v>
      </c>
      <c r="C1057" s="600" t="s">
        <v>3332</v>
      </c>
      <c r="D1057" s="624" t="s">
        <v>3505</v>
      </c>
      <c r="E1057" s="209" t="s">
        <v>160</v>
      </c>
      <c r="F1057" s="209" t="s">
        <v>4376</v>
      </c>
      <c r="G1057" s="209" t="s">
        <v>3182</v>
      </c>
      <c r="H1057" s="526" t="s">
        <v>1227</v>
      </c>
      <c r="I1057" s="160" t="s">
        <v>1220</v>
      </c>
      <c r="J1057" s="255">
        <v>1</v>
      </c>
      <c r="K1057" s="178" t="s">
        <v>448</v>
      </c>
      <c r="L1057" s="256" t="s">
        <v>5788</v>
      </c>
      <c r="M1057" s="253">
        <v>1</v>
      </c>
      <c r="N1057" s="147">
        <f t="shared" si="141"/>
        <v>1</v>
      </c>
      <c r="O1057" s="551" t="s">
        <v>6563</v>
      </c>
      <c r="P1057" s="152" t="s">
        <v>675</v>
      </c>
      <c r="Q1057" s="364">
        <v>5</v>
      </c>
      <c r="R1057" s="149">
        <f t="shared" si="146"/>
        <v>5</v>
      </c>
      <c r="S1057" s="434"/>
      <c r="T1057" s="491"/>
      <c r="U1057" s="453"/>
      <c r="V1057" s="453"/>
      <c r="W1057" s="430"/>
      <c r="X1057" s="430"/>
      <c r="Y1057" s="428"/>
      <c r="Z1057" s="433"/>
      <c r="AA1057" s="433"/>
      <c r="AB1057" s="152"/>
      <c r="AC1057" s="155"/>
      <c r="AD1057" s="119"/>
      <c r="AE1057" s="78"/>
      <c r="AF1057" s="123">
        <f t="shared" si="144"/>
        <v>13079</v>
      </c>
      <c r="AG1057" s="78">
        <f t="shared" si="145"/>
        <v>13079</v>
      </c>
    </row>
    <row r="1058" spans="1:33" ht="230.25" hidden="1" outlineLevel="3" thickBot="1" x14ac:dyDescent="0.25">
      <c r="A1058" s="251" t="s">
        <v>5127</v>
      </c>
      <c r="B1058" s="597"/>
      <c r="C1058" s="602"/>
      <c r="D1058" s="625"/>
      <c r="E1058" s="209" t="s">
        <v>1445</v>
      </c>
      <c r="F1058" s="209" t="s">
        <v>3506</v>
      </c>
      <c r="G1058" s="209" t="s">
        <v>3182</v>
      </c>
      <c r="H1058" s="526" t="s">
        <v>1227</v>
      </c>
      <c r="I1058" s="160" t="s">
        <v>1220</v>
      </c>
      <c r="J1058" s="255">
        <v>1</v>
      </c>
      <c r="K1058" s="178" t="s">
        <v>446</v>
      </c>
      <c r="L1058" s="256" t="s">
        <v>5792</v>
      </c>
      <c r="M1058" s="253">
        <v>1</v>
      </c>
      <c r="N1058" s="147">
        <f t="shared" si="141"/>
        <v>1</v>
      </c>
      <c r="O1058" s="551" t="s">
        <v>6563</v>
      </c>
      <c r="P1058" s="152" t="s">
        <v>675</v>
      </c>
      <c r="Q1058" s="364">
        <v>5</v>
      </c>
      <c r="R1058" s="149">
        <f t="shared" si="146"/>
        <v>5</v>
      </c>
      <c r="S1058" s="434"/>
      <c r="T1058" s="491"/>
      <c r="U1058" s="453"/>
      <c r="V1058" s="453"/>
      <c r="W1058" s="430"/>
      <c r="X1058" s="430"/>
      <c r="Y1058" s="428"/>
      <c r="Z1058" s="433"/>
      <c r="AA1058" s="433"/>
      <c r="AB1058" s="152"/>
      <c r="AC1058" s="155"/>
      <c r="AD1058" s="119"/>
      <c r="AE1058" s="78"/>
      <c r="AF1058" s="123">
        <f t="shared" si="144"/>
        <v>13080</v>
      </c>
      <c r="AG1058" s="78">
        <f t="shared" si="145"/>
        <v>13080</v>
      </c>
    </row>
    <row r="1059" spans="1:33" ht="230.25" hidden="1" outlineLevel="3" thickBot="1" x14ac:dyDescent="0.25">
      <c r="A1059" s="251" t="s">
        <v>5128</v>
      </c>
      <c r="B1059" s="596" t="s">
        <v>5947</v>
      </c>
      <c r="C1059" s="600" t="s">
        <v>3333</v>
      </c>
      <c r="D1059" s="624" t="s">
        <v>3504</v>
      </c>
      <c r="E1059" s="209" t="s">
        <v>160</v>
      </c>
      <c r="F1059" s="209" t="s">
        <v>4373</v>
      </c>
      <c r="G1059" s="209" t="s">
        <v>3182</v>
      </c>
      <c r="H1059" s="526" t="s">
        <v>1227</v>
      </c>
      <c r="I1059" s="160" t="s">
        <v>1220</v>
      </c>
      <c r="J1059" s="255">
        <v>1</v>
      </c>
      <c r="K1059" s="178" t="s">
        <v>448</v>
      </c>
      <c r="L1059" s="256" t="s">
        <v>5788</v>
      </c>
      <c r="M1059" s="253">
        <v>1</v>
      </c>
      <c r="N1059" s="147">
        <f t="shared" si="141"/>
        <v>1</v>
      </c>
      <c r="O1059" s="551" t="s">
        <v>6563</v>
      </c>
      <c r="P1059" s="152" t="s">
        <v>675</v>
      </c>
      <c r="Q1059" s="364">
        <v>5</v>
      </c>
      <c r="R1059" s="149">
        <f t="shared" si="146"/>
        <v>5</v>
      </c>
      <c r="S1059" s="434"/>
      <c r="T1059" s="491"/>
      <c r="U1059" s="453"/>
      <c r="V1059" s="453"/>
      <c r="W1059" s="430"/>
      <c r="X1059" s="430"/>
      <c r="Y1059" s="428"/>
      <c r="Z1059" s="433"/>
      <c r="AA1059" s="433"/>
      <c r="AB1059" s="152"/>
      <c r="AC1059" s="155"/>
      <c r="AD1059" s="119"/>
      <c r="AE1059" s="78"/>
      <c r="AF1059" s="123">
        <f t="shared" si="144"/>
        <v>13081</v>
      </c>
      <c r="AG1059" s="78">
        <f t="shared" si="145"/>
        <v>13081</v>
      </c>
    </row>
    <row r="1060" spans="1:33" ht="230.25" hidden="1" outlineLevel="3" thickBot="1" x14ac:dyDescent="0.25">
      <c r="A1060" s="251" t="s">
        <v>5129</v>
      </c>
      <c r="B1060" s="597"/>
      <c r="C1060" s="602"/>
      <c r="D1060" s="625"/>
      <c r="E1060" s="209" t="s">
        <v>1445</v>
      </c>
      <c r="F1060" s="209" t="s">
        <v>4374</v>
      </c>
      <c r="G1060" s="209" t="s">
        <v>3182</v>
      </c>
      <c r="H1060" s="526" t="s">
        <v>1227</v>
      </c>
      <c r="I1060" s="160" t="s">
        <v>1220</v>
      </c>
      <c r="J1060" s="255">
        <v>1</v>
      </c>
      <c r="K1060" s="178" t="s">
        <v>446</v>
      </c>
      <c r="L1060" s="256" t="s">
        <v>5792</v>
      </c>
      <c r="M1060" s="253">
        <v>1</v>
      </c>
      <c r="N1060" s="147">
        <f t="shared" si="141"/>
        <v>1</v>
      </c>
      <c r="O1060" s="551" t="s">
        <v>6563</v>
      </c>
      <c r="P1060" s="152" t="s">
        <v>675</v>
      </c>
      <c r="Q1060" s="364">
        <v>5</v>
      </c>
      <c r="R1060" s="149">
        <f t="shared" si="146"/>
        <v>5</v>
      </c>
      <c r="S1060" s="434"/>
      <c r="T1060" s="491"/>
      <c r="U1060" s="453"/>
      <c r="V1060" s="453"/>
      <c r="W1060" s="430"/>
      <c r="X1060" s="430"/>
      <c r="Y1060" s="428"/>
      <c r="Z1060" s="433"/>
      <c r="AA1060" s="433"/>
      <c r="AB1060" s="152"/>
      <c r="AC1060" s="155"/>
      <c r="AD1060" s="119"/>
      <c r="AE1060" s="78"/>
      <c r="AF1060" s="123">
        <f t="shared" si="144"/>
        <v>13082</v>
      </c>
      <c r="AG1060" s="78">
        <f t="shared" si="145"/>
        <v>13082</v>
      </c>
    </row>
    <row r="1061" spans="1:33" ht="230.25" hidden="1" outlineLevel="3" thickBot="1" x14ac:dyDescent="0.25">
      <c r="A1061" s="251" t="s">
        <v>5130</v>
      </c>
      <c r="B1061" s="596" t="s">
        <v>5948</v>
      </c>
      <c r="C1061" s="600" t="s">
        <v>3334</v>
      </c>
      <c r="D1061" s="624" t="s">
        <v>3504</v>
      </c>
      <c r="E1061" s="209" t="s">
        <v>160</v>
      </c>
      <c r="F1061" s="209" t="s">
        <v>4374</v>
      </c>
      <c r="G1061" s="209" t="s">
        <v>3182</v>
      </c>
      <c r="H1061" s="526" t="s">
        <v>1227</v>
      </c>
      <c r="I1061" s="160" t="s">
        <v>1220</v>
      </c>
      <c r="J1061" s="255">
        <v>1</v>
      </c>
      <c r="K1061" s="178" t="s">
        <v>448</v>
      </c>
      <c r="L1061" s="256" t="s">
        <v>5788</v>
      </c>
      <c r="M1061" s="253">
        <v>1</v>
      </c>
      <c r="N1061" s="147">
        <f t="shared" ref="N1061:N1101" si="147">J1061*M1061</f>
        <v>1</v>
      </c>
      <c r="O1061" s="551" t="s">
        <v>6563</v>
      </c>
      <c r="P1061" s="152" t="s">
        <v>675</v>
      </c>
      <c r="Q1061" s="364">
        <v>5</v>
      </c>
      <c r="R1061" s="149">
        <f t="shared" si="146"/>
        <v>5</v>
      </c>
      <c r="S1061" s="434"/>
      <c r="T1061" s="491"/>
      <c r="U1061" s="453"/>
      <c r="V1061" s="453"/>
      <c r="W1061" s="430"/>
      <c r="X1061" s="430"/>
      <c r="Y1061" s="428"/>
      <c r="Z1061" s="433"/>
      <c r="AA1061" s="433"/>
      <c r="AB1061" s="152"/>
      <c r="AC1061" s="155"/>
      <c r="AD1061" s="119"/>
      <c r="AE1061" s="78"/>
      <c r="AF1061" s="123">
        <f t="shared" si="144"/>
        <v>13083</v>
      </c>
      <c r="AG1061" s="78">
        <f t="shared" si="145"/>
        <v>13083</v>
      </c>
    </row>
    <row r="1062" spans="1:33" ht="230.25" hidden="1" outlineLevel="3" thickBot="1" x14ac:dyDescent="0.25">
      <c r="A1062" s="251" t="s">
        <v>5131</v>
      </c>
      <c r="B1062" s="597"/>
      <c r="C1062" s="602"/>
      <c r="D1062" s="625"/>
      <c r="E1062" s="209" t="s">
        <v>1445</v>
      </c>
      <c r="F1062" s="209" t="s">
        <v>4373</v>
      </c>
      <c r="G1062" s="209" t="s">
        <v>3182</v>
      </c>
      <c r="H1062" s="526" t="s">
        <v>1227</v>
      </c>
      <c r="I1062" s="160" t="s">
        <v>1220</v>
      </c>
      <c r="J1062" s="255">
        <v>1</v>
      </c>
      <c r="K1062" s="178" t="s">
        <v>446</v>
      </c>
      <c r="L1062" s="256" t="s">
        <v>5792</v>
      </c>
      <c r="M1062" s="253">
        <v>1</v>
      </c>
      <c r="N1062" s="147">
        <f t="shared" si="147"/>
        <v>1</v>
      </c>
      <c r="O1062" s="551" t="s">
        <v>6563</v>
      </c>
      <c r="P1062" s="152" t="s">
        <v>675</v>
      </c>
      <c r="Q1062" s="364">
        <v>5</v>
      </c>
      <c r="R1062" s="149">
        <f t="shared" si="146"/>
        <v>5</v>
      </c>
      <c r="S1062" s="434"/>
      <c r="T1062" s="491"/>
      <c r="U1062" s="453"/>
      <c r="V1062" s="453"/>
      <c r="W1062" s="430"/>
      <c r="X1062" s="430"/>
      <c r="Y1062" s="428"/>
      <c r="Z1062" s="433"/>
      <c r="AA1062" s="433"/>
      <c r="AB1062" s="152"/>
      <c r="AC1062" s="155"/>
      <c r="AD1062" s="119"/>
      <c r="AE1062" s="78"/>
      <c r="AF1062" s="123">
        <f t="shared" si="144"/>
        <v>13084</v>
      </c>
      <c r="AG1062" s="78">
        <f t="shared" si="145"/>
        <v>13084</v>
      </c>
    </row>
    <row r="1063" spans="1:33" ht="230.25" hidden="1" outlineLevel="3" thickBot="1" x14ac:dyDescent="0.25">
      <c r="A1063" s="251" t="s">
        <v>5132</v>
      </c>
      <c r="B1063" s="596" t="s">
        <v>5949</v>
      </c>
      <c r="C1063" s="600" t="s">
        <v>3335</v>
      </c>
      <c r="D1063" s="624" t="s">
        <v>3505</v>
      </c>
      <c r="E1063" s="209" t="s">
        <v>160</v>
      </c>
      <c r="F1063" s="209" t="s">
        <v>4376</v>
      </c>
      <c r="G1063" s="209" t="s">
        <v>3182</v>
      </c>
      <c r="H1063" s="526" t="s">
        <v>1227</v>
      </c>
      <c r="I1063" s="160" t="s">
        <v>1220</v>
      </c>
      <c r="J1063" s="255">
        <v>1</v>
      </c>
      <c r="K1063" s="178" t="s">
        <v>448</v>
      </c>
      <c r="L1063" s="256" t="s">
        <v>5788</v>
      </c>
      <c r="M1063" s="253">
        <v>1</v>
      </c>
      <c r="N1063" s="147">
        <f t="shared" si="147"/>
        <v>1</v>
      </c>
      <c r="O1063" s="551" t="s">
        <v>6563</v>
      </c>
      <c r="P1063" s="152" t="s">
        <v>675</v>
      </c>
      <c r="Q1063" s="364">
        <v>5</v>
      </c>
      <c r="R1063" s="149">
        <f t="shared" si="146"/>
        <v>5</v>
      </c>
      <c r="S1063" s="434"/>
      <c r="T1063" s="491"/>
      <c r="U1063" s="453"/>
      <c r="V1063" s="453"/>
      <c r="W1063" s="430"/>
      <c r="X1063" s="430"/>
      <c r="Y1063" s="428"/>
      <c r="Z1063" s="433"/>
      <c r="AA1063" s="433"/>
      <c r="AB1063" s="152"/>
      <c r="AC1063" s="155"/>
      <c r="AD1063" s="119"/>
      <c r="AE1063" s="78"/>
      <c r="AF1063" s="123">
        <f t="shared" si="144"/>
        <v>13085</v>
      </c>
      <c r="AG1063" s="78">
        <f t="shared" si="145"/>
        <v>13085</v>
      </c>
    </row>
    <row r="1064" spans="1:33" ht="230.25" hidden="1" outlineLevel="3" thickBot="1" x14ac:dyDescent="0.25">
      <c r="A1064" s="251" t="s">
        <v>5133</v>
      </c>
      <c r="B1064" s="597"/>
      <c r="C1064" s="602"/>
      <c r="D1064" s="625"/>
      <c r="E1064" s="209" t="s">
        <v>1445</v>
      </c>
      <c r="F1064" s="209" t="s">
        <v>3506</v>
      </c>
      <c r="G1064" s="209" t="s">
        <v>3182</v>
      </c>
      <c r="H1064" s="526" t="s">
        <v>1227</v>
      </c>
      <c r="I1064" s="160" t="s">
        <v>1220</v>
      </c>
      <c r="J1064" s="255">
        <v>2</v>
      </c>
      <c r="K1064" s="178" t="s">
        <v>446</v>
      </c>
      <c r="L1064" s="256" t="s">
        <v>5792</v>
      </c>
      <c r="M1064" s="253">
        <v>1</v>
      </c>
      <c r="N1064" s="147">
        <f t="shared" si="147"/>
        <v>2</v>
      </c>
      <c r="O1064" s="551" t="s">
        <v>6563</v>
      </c>
      <c r="P1064" s="152" t="s">
        <v>675</v>
      </c>
      <c r="Q1064" s="364">
        <v>5</v>
      </c>
      <c r="R1064" s="149">
        <f t="shared" si="146"/>
        <v>10</v>
      </c>
      <c r="S1064" s="434"/>
      <c r="T1064" s="491"/>
      <c r="U1064" s="453"/>
      <c r="V1064" s="453"/>
      <c r="W1064" s="430"/>
      <c r="X1064" s="430"/>
      <c r="Y1064" s="428"/>
      <c r="Z1064" s="433"/>
      <c r="AA1064" s="433"/>
      <c r="AB1064" s="152"/>
      <c r="AC1064" s="155"/>
      <c r="AD1064" s="119"/>
      <c r="AE1064" s="78"/>
      <c r="AF1064" s="123">
        <f t="shared" si="144"/>
        <v>13086</v>
      </c>
      <c r="AG1064" s="78">
        <f t="shared" si="145"/>
        <v>13086</v>
      </c>
    </row>
    <row r="1065" spans="1:33" ht="230.25" hidden="1" outlineLevel="3" thickBot="1" x14ac:dyDescent="0.25">
      <c r="A1065" s="251" t="s">
        <v>5134</v>
      </c>
      <c r="B1065" s="596" t="s">
        <v>5947</v>
      </c>
      <c r="C1065" s="600" t="s">
        <v>3336</v>
      </c>
      <c r="D1065" s="624" t="s">
        <v>3504</v>
      </c>
      <c r="E1065" s="209" t="s">
        <v>160</v>
      </c>
      <c r="F1065" s="209" t="s">
        <v>4373</v>
      </c>
      <c r="G1065" s="209" t="s">
        <v>3182</v>
      </c>
      <c r="H1065" s="526" t="s">
        <v>1227</v>
      </c>
      <c r="I1065" s="160" t="s">
        <v>1220</v>
      </c>
      <c r="J1065" s="255">
        <v>1</v>
      </c>
      <c r="K1065" s="178" t="s">
        <v>448</v>
      </c>
      <c r="L1065" s="256" t="s">
        <v>5788</v>
      </c>
      <c r="M1065" s="253">
        <v>1</v>
      </c>
      <c r="N1065" s="147">
        <f t="shared" si="147"/>
        <v>1</v>
      </c>
      <c r="O1065" s="551" t="s">
        <v>6563</v>
      </c>
      <c r="P1065" s="152" t="s">
        <v>675</v>
      </c>
      <c r="Q1065" s="364">
        <v>5</v>
      </c>
      <c r="R1065" s="149">
        <f t="shared" si="146"/>
        <v>5</v>
      </c>
      <c r="S1065" s="434"/>
      <c r="T1065" s="491"/>
      <c r="U1065" s="453"/>
      <c r="V1065" s="453"/>
      <c r="W1065" s="430"/>
      <c r="X1065" s="430"/>
      <c r="Y1065" s="428"/>
      <c r="Z1065" s="433"/>
      <c r="AA1065" s="433"/>
      <c r="AB1065" s="152"/>
      <c r="AC1065" s="155"/>
      <c r="AD1065" s="119"/>
      <c r="AE1065" s="78"/>
      <c r="AF1065" s="123">
        <f t="shared" si="144"/>
        <v>13087</v>
      </c>
      <c r="AG1065" s="78">
        <f t="shared" si="145"/>
        <v>13087</v>
      </c>
    </row>
    <row r="1066" spans="1:33" ht="230.25" hidden="1" outlineLevel="3" thickBot="1" x14ac:dyDescent="0.25">
      <c r="A1066" s="251" t="s">
        <v>5135</v>
      </c>
      <c r="B1066" s="597"/>
      <c r="C1066" s="602"/>
      <c r="D1066" s="625"/>
      <c r="E1066" s="209" t="s">
        <v>1445</v>
      </c>
      <c r="F1066" s="209" t="s">
        <v>4374</v>
      </c>
      <c r="G1066" s="209" t="s">
        <v>3182</v>
      </c>
      <c r="H1066" s="526" t="s">
        <v>1227</v>
      </c>
      <c r="I1066" s="160" t="s">
        <v>1220</v>
      </c>
      <c r="J1066" s="255">
        <v>1</v>
      </c>
      <c r="K1066" s="178" t="s">
        <v>446</v>
      </c>
      <c r="L1066" s="256" t="s">
        <v>5792</v>
      </c>
      <c r="M1066" s="253">
        <v>1</v>
      </c>
      <c r="N1066" s="147">
        <f t="shared" si="147"/>
        <v>1</v>
      </c>
      <c r="O1066" s="551" t="s">
        <v>6563</v>
      </c>
      <c r="P1066" s="152" t="s">
        <v>675</v>
      </c>
      <c r="Q1066" s="364">
        <v>5</v>
      </c>
      <c r="R1066" s="149">
        <f t="shared" si="146"/>
        <v>5</v>
      </c>
      <c r="S1066" s="434"/>
      <c r="T1066" s="491"/>
      <c r="U1066" s="453"/>
      <c r="V1066" s="453"/>
      <c r="W1066" s="430"/>
      <c r="X1066" s="430"/>
      <c r="Y1066" s="428"/>
      <c r="Z1066" s="433"/>
      <c r="AA1066" s="433"/>
      <c r="AB1066" s="152"/>
      <c r="AC1066" s="155"/>
      <c r="AD1066" s="119"/>
      <c r="AE1066" s="78"/>
      <c r="AF1066" s="123">
        <f t="shared" si="144"/>
        <v>13088</v>
      </c>
      <c r="AG1066" s="78">
        <f t="shared" si="145"/>
        <v>13088</v>
      </c>
    </row>
    <row r="1067" spans="1:33" ht="230.25" hidden="1" outlineLevel="3" thickBot="1" x14ac:dyDescent="0.25">
      <c r="A1067" s="251" t="s">
        <v>5136</v>
      </c>
      <c r="B1067" s="596" t="s">
        <v>5948</v>
      </c>
      <c r="C1067" s="600" t="s">
        <v>3337</v>
      </c>
      <c r="D1067" s="624" t="s">
        <v>3504</v>
      </c>
      <c r="E1067" s="209" t="s">
        <v>160</v>
      </c>
      <c r="F1067" s="209" t="s">
        <v>4374</v>
      </c>
      <c r="G1067" s="209" t="s">
        <v>3182</v>
      </c>
      <c r="H1067" s="526" t="s">
        <v>1227</v>
      </c>
      <c r="I1067" s="160" t="s">
        <v>1220</v>
      </c>
      <c r="J1067" s="255">
        <v>1</v>
      </c>
      <c r="K1067" s="178" t="s">
        <v>448</v>
      </c>
      <c r="L1067" s="256" t="s">
        <v>5788</v>
      </c>
      <c r="M1067" s="253">
        <v>1</v>
      </c>
      <c r="N1067" s="147">
        <f t="shared" si="147"/>
        <v>1</v>
      </c>
      <c r="O1067" s="551" t="s">
        <v>6563</v>
      </c>
      <c r="P1067" s="152" t="s">
        <v>675</v>
      </c>
      <c r="Q1067" s="364">
        <v>5</v>
      </c>
      <c r="R1067" s="149">
        <f t="shared" si="146"/>
        <v>5</v>
      </c>
      <c r="S1067" s="434"/>
      <c r="T1067" s="491"/>
      <c r="U1067" s="453"/>
      <c r="V1067" s="453"/>
      <c r="W1067" s="430"/>
      <c r="X1067" s="430"/>
      <c r="Y1067" s="428"/>
      <c r="Z1067" s="433"/>
      <c r="AA1067" s="433"/>
      <c r="AB1067" s="152"/>
      <c r="AC1067" s="155"/>
      <c r="AD1067" s="119"/>
      <c r="AE1067" s="78"/>
      <c r="AF1067" s="123">
        <f t="shared" si="144"/>
        <v>13089</v>
      </c>
      <c r="AG1067" s="78">
        <f t="shared" si="145"/>
        <v>13089</v>
      </c>
    </row>
    <row r="1068" spans="1:33" ht="230.25" hidden="1" outlineLevel="3" thickBot="1" x14ac:dyDescent="0.25">
      <c r="A1068" s="251" t="s">
        <v>5137</v>
      </c>
      <c r="B1068" s="597"/>
      <c r="C1068" s="602"/>
      <c r="D1068" s="625"/>
      <c r="E1068" s="209" t="s">
        <v>1445</v>
      </c>
      <c r="F1068" s="209" t="s">
        <v>4373</v>
      </c>
      <c r="G1068" s="209" t="s">
        <v>3182</v>
      </c>
      <c r="H1068" s="526" t="s">
        <v>1227</v>
      </c>
      <c r="I1068" s="160" t="s">
        <v>1220</v>
      </c>
      <c r="J1068" s="255">
        <v>1</v>
      </c>
      <c r="K1068" s="178" t="s">
        <v>446</v>
      </c>
      <c r="L1068" s="256" t="s">
        <v>5792</v>
      </c>
      <c r="M1068" s="253">
        <v>1</v>
      </c>
      <c r="N1068" s="147">
        <f t="shared" si="147"/>
        <v>1</v>
      </c>
      <c r="O1068" s="551" t="s">
        <v>6563</v>
      </c>
      <c r="P1068" s="152" t="s">
        <v>675</v>
      </c>
      <c r="Q1068" s="364">
        <v>5</v>
      </c>
      <c r="R1068" s="149">
        <f t="shared" si="146"/>
        <v>5</v>
      </c>
      <c r="S1068" s="434"/>
      <c r="T1068" s="491"/>
      <c r="U1068" s="453"/>
      <c r="V1068" s="453"/>
      <c r="W1068" s="430"/>
      <c r="X1068" s="430"/>
      <c r="Y1068" s="428"/>
      <c r="Z1068" s="433"/>
      <c r="AA1068" s="433"/>
      <c r="AB1068" s="152"/>
      <c r="AC1068" s="155"/>
      <c r="AD1068" s="119"/>
      <c r="AE1068" s="78"/>
      <c r="AF1068" s="123">
        <f t="shared" si="144"/>
        <v>13090</v>
      </c>
      <c r="AG1068" s="78">
        <f t="shared" si="145"/>
        <v>13090</v>
      </c>
    </row>
    <row r="1069" spans="1:33" ht="230.25" hidden="1" outlineLevel="3" thickBot="1" x14ac:dyDescent="0.25">
      <c r="A1069" s="251" t="s">
        <v>5138</v>
      </c>
      <c r="B1069" s="596" t="s">
        <v>5949</v>
      </c>
      <c r="C1069" s="600" t="s">
        <v>3338</v>
      </c>
      <c r="D1069" s="624" t="s">
        <v>3505</v>
      </c>
      <c r="E1069" s="209" t="s">
        <v>160</v>
      </c>
      <c r="F1069" s="209" t="s">
        <v>4376</v>
      </c>
      <c r="G1069" s="209" t="s">
        <v>3182</v>
      </c>
      <c r="H1069" s="526" t="s">
        <v>1227</v>
      </c>
      <c r="I1069" s="160" t="s">
        <v>1220</v>
      </c>
      <c r="J1069" s="255">
        <v>1</v>
      </c>
      <c r="K1069" s="178" t="s">
        <v>448</v>
      </c>
      <c r="L1069" s="256" t="s">
        <v>5788</v>
      </c>
      <c r="M1069" s="253">
        <v>1</v>
      </c>
      <c r="N1069" s="147">
        <f t="shared" si="147"/>
        <v>1</v>
      </c>
      <c r="O1069" s="551" t="s">
        <v>6563</v>
      </c>
      <c r="P1069" s="152" t="s">
        <v>675</v>
      </c>
      <c r="Q1069" s="364">
        <v>5</v>
      </c>
      <c r="R1069" s="149">
        <f t="shared" si="146"/>
        <v>5</v>
      </c>
      <c r="S1069" s="434"/>
      <c r="T1069" s="491"/>
      <c r="U1069" s="453"/>
      <c r="V1069" s="453"/>
      <c r="W1069" s="430"/>
      <c r="X1069" s="430"/>
      <c r="Y1069" s="428"/>
      <c r="Z1069" s="433"/>
      <c r="AA1069" s="433"/>
      <c r="AB1069" s="152"/>
      <c r="AC1069" s="155"/>
      <c r="AD1069" s="119"/>
      <c r="AE1069" s="78"/>
      <c r="AF1069" s="123">
        <f t="shared" si="144"/>
        <v>13091</v>
      </c>
      <c r="AG1069" s="78">
        <f t="shared" si="145"/>
        <v>13091</v>
      </c>
    </row>
    <row r="1070" spans="1:33" ht="230.25" hidden="1" outlineLevel="3" thickBot="1" x14ac:dyDescent="0.25">
      <c r="A1070" s="251" t="s">
        <v>5139</v>
      </c>
      <c r="B1070" s="597"/>
      <c r="C1070" s="602"/>
      <c r="D1070" s="625"/>
      <c r="E1070" s="209" t="s">
        <v>1445</v>
      </c>
      <c r="F1070" s="209" t="s">
        <v>3506</v>
      </c>
      <c r="G1070" s="209" t="s">
        <v>3182</v>
      </c>
      <c r="H1070" s="526" t="s">
        <v>1227</v>
      </c>
      <c r="I1070" s="160" t="s">
        <v>1220</v>
      </c>
      <c r="J1070" s="255">
        <v>2</v>
      </c>
      <c r="K1070" s="178" t="s">
        <v>446</v>
      </c>
      <c r="L1070" s="256" t="s">
        <v>5792</v>
      </c>
      <c r="M1070" s="334">
        <v>1</v>
      </c>
      <c r="N1070" s="147">
        <f t="shared" si="147"/>
        <v>2</v>
      </c>
      <c r="O1070" s="551" t="s">
        <v>6563</v>
      </c>
      <c r="P1070" s="152" t="s">
        <v>675</v>
      </c>
      <c r="Q1070" s="364">
        <v>5</v>
      </c>
      <c r="R1070" s="149">
        <f t="shared" si="146"/>
        <v>10</v>
      </c>
      <c r="S1070" s="434"/>
      <c r="T1070" s="491"/>
      <c r="U1070" s="453"/>
      <c r="V1070" s="453"/>
      <c r="W1070" s="430"/>
      <c r="X1070" s="430"/>
      <c r="Y1070" s="428"/>
      <c r="Z1070" s="433"/>
      <c r="AA1070" s="433"/>
      <c r="AB1070" s="152"/>
      <c r="AC1070" s="155"/>
      <c r="AD1070" s="119"/>
      <c r="AE1070" s="78"/>
      <c r="AF1070" s="123">
        <f t="shared" si="144"/>
        <v>13092</v>
      </c>
      <c r="AG1070" s="78">
        <f t="shared" si="145"/>
        <v>13092</v>
      </c>
    </row>
    <row r="1071" spans="1:33" ht="230.25" hidden="1" outlineLevel="3" thickBot="1" x14ac:dyDescent="0.25">
      <c r="A1071" s="251" t="s">
        <v>5140</v>
      </c>
      <c r="B1071" s="596" t="s">
        <v>3185</v>
      </c>
      <c r="C1071" s="600" t="s">
        <v>3511</v>
      </c>
      <c r="D1071" s="624" t="s">
        <v>165</v>
      </c>
      <c r="E1071" s="209" t="s">
        <v>169</v>
      </c>
      <c r="F1071" s="209" t="s">
        <v>3181</v>
      </c>
      <c r="G1071" s="143" t="s">
        <v>4218</v>
      </c>
      <c r="H1071" s="526" t="s">
        <v>1803</v>
      </c>
      <c r="I1071" s="215" t="s">
        <v>3018</v>
      </c>
      <c r="J1071" s="257">
        <v>3</v>
      </c>
      <c r="K1071" s="259" t="s">
        <v>192</v>
      </c>
      <c r="L1071" s="215" t="s">
        <v>203</v>
      </c>
      <c r="M1071" s="166">
        <v>2</v>
      </c>
      <c r="N1071" s="147">
        <f t="shared" si="147"/>
        <v>6</v>
      </c>
      <c r="O1071" s="551" t="s">
        <v>6563</v>
      </c>
      <c r="P1071" s="152" t="s">
        <v>6348</v>
      </c>
      <c r="Q1071" s="339">
        <v>3</v>
      </c>
      <c r="R1071" s="149">
        <f t="shared" si="146"/>
        <v>18</v>
      </c>
      <c r="S1071" s="434"/>
      <c r="T1071" s="491"/>
      <c r="U1071" s="453"/>
      <c r="V1071" s="453"/>
      <c r="W1071" s="430"/>
      <c r="X1071" s="430"/>
      <c r="Y1071" s="428"/>
      <c r="Z1071" s="433"/>
      <c r="AA1071" s="433"/>
      <c r="AB1071" s="152"/>
      <c r="AC1071" s="155"/>
      <c r="AD1071" s="119"/>
      <c r="AE1071" s="78"/>
      <c r="AF1071" s="123">
        <f t="shared" si="144"/>
        <v>13093</v>
      </c>
      <c r="AG1071" s="78">
        <f t="shared" si="145"/>
        <v>13093</v>
      </c>
    </row>
    <row r="1072" spans="1:33" ht="230.25" hidden="1" outlineLevel="3" thickBot="1" x14ac:dyDescent="0.25">
      <c r="A1072" s="251" t="s">
        <v>5141</v>
      </c>
      <c r="B1072" s="597"/>
      <c r="C1072" s="602"/>
      <c r="D1072" s="625"/>
      <c r="E1072" s="209" t="s">
        <v>212</v>
      </c>
      <c r="F1072" s="209" t="s">
        <v>4220</v>
      </c>
      <c r="G1072" s="209" t="s">
        <v>3182</v>
      </c>
      <c r="H1072" s="526" t="s">
        <v>1227</v>
      </c>
      <c r="I1072" s="160" t="s">
        <v>1220</v>
      </c>
      <c r="J1072" s="255">
        <v>1</v>
      </c>
      <c r="K1072" s="178" t="s">
        <v>453</v>
      </c>
      <c r="L1072" s="256" t="s">
        <v>449</v>
      </c>
      <c r="M1072" s="253">
        <v>1</v>
      </c>
      <c r="N1072" s="147">
        <f t="shared" si="147"/>
        <v>1</v>
      </c>
      <c r="O1072" s="551" t="s">
        <v>6563</v>
      </c>
      <c r="P1072" s="152" t="s">
        <v>675</v>
      </c>
      <c r="Q1072" s="364">
        <v>5</v>
      </c>
      <c r="R1072" s="149">
        <f t="shared" si="146"/>
        <v>5</v>
      </c>
      <c r="S1072" s="434"/>
      <c r="T1072" s="491"/>
      <c r="U1072" s="453"/>
      <c r="V1072" s="453"/>
      <c r="W1072" s="430"/>
      <c r="X1072" s="430"/>
      <c r="Y1072" s="428"/>
      <c r="Z1072" s="433"/>
      <c r="AA1072" s="433"/>
      <c r="AB1072" s="152"/>
      <c r="AC1072" s="155"/>
      <c r="AD1072" s="119"/>
      <c r="AE1072" s="78"/>
      <c r="AF1072" s="123">
        <f t="shared" si="144"/>
        <v>13094</v>
      </c>
      <c r="AG1072" s="78">
        <f t="shared" si="145"/>
        <v>13094</v>
      </c>
    </row>
    <row r="1073" spans="1:33" ht="230.25" hidden="1" outlineLevel="3" thickBot="1" x14ac:dyDescent="0.25">
      <c r="A1073" s="251" t="s">
        <v>5142</v>
      </c>
      <c r="B1073" s="167" t="s">
        <v>3513</v>
      </c>
      <c r="C1073" s="303" t="s">
        <v>3514</v>
      </c>
      <c r="D1073" s="209" t="s">
        <v>308</v>
      </c>
      <c r="E1073" s="209" t="s">
        <v>158</v>
      </c>
      <c r="F1073" s="209" t="s">
        <v>3515</v>
      </c>
      <c r="G1073" s="143" t="s">
        <v>4218</v>
      </c>
      <c r="H1073" s="526" t="s">
        <v>1803</v>
      </c>
      <c r="I1073" s="215" t="s">
        <v>3018</v>
      </c>
      <c r="J1073" s="257">
        <v>3</v>
      </c>
      <c r="K1073" s="178" t="s">
        <v>222</v>
      </c>
      <c r="L1073" s="256" t="s">
        <v>203</v>
      </c>
      <c r="M1073" s="166">
        <v>2</v>
      </c>
      <c r="N1073" s="147">
        <f t="shared" si="147"/>
        <v>6</v>
      </c>
      <c r="O1073" s="551" t="s">
        <v>6563</v>
      </c>
      <c r="P1073" s="152" t="s">
        <v>6348</v>
      </c>
      <c r="Q1073" s="339">
        <v>3</v>
      </c>
      <c r="R1073" s="149">
        <f t="shared" si="146"/>
        <v>18</v>
      </c>
      <c r="S1073" s="434"/>
      <c r="T1073" s="491"/>
      <c r="U1073" s="453"/>
      <c r="V1073" s="453"/>
      <c r="W1073" s="430"/>
      <c r="X1073" s="430"/>
      <c r="Y1073" s="428"/>
      <c r="Z1073" s="433"/>
      <c r="AA1073" s="433"/>
      <c r="AB1073" s="152"/>
      <c r="AC1073" s="155"/>
      <c r="AD1073" s="119"/>
      <c r="AE1073" s="78"/>
      <c r="AF1073" s="123">
        <f t="shared" si="144"/>
        <v>13095</v>
      </c>
      <c r="AG1073" s="78">
        <f t="shared" si="145"/>
        <v>13095</v>
      </c>
    </row>
    <row r="1074" spans="1:33" ht="230.25" hidden="1" outlineLevel="3" thickBot="1" x14ac:dyDescent="0.25">
      <c r="A1074" s="251" t="s">
        <v>5143</v>
      </c>
      <c r="B1074" s="596" t="s">
        <v>3517</v>
      </c>
      <c r="C1074" s="600" t="s">
        <v>3516</v>
      </c>
      <c r="D1074" s="624" t="s">
        <v>3190</v>
      </c>
      <c r="E1074" s="209" t="s">
        <v>160</v>
      </c>
      <c r="F1074" s="209" t="s">
        <v>4377</v>
      </c>
      <c r="G1074" s="133" t="s">
        <v>3056</v>
      </c>
      <c r="H1074" s="526" t="s">
        <v>1803</v>
      </c>
      <c r="I1074" s="133" t="s">
        <v>3018</v>
      </c>
      <c r="J1074" s="257">
        <v>3</v>
      </c>
      <c r="K1074" s="178" t="s">
        <v>448</v>
      </c>
      <c r="L1074" s="256" t="s">
        <v>5788</v>
      </c>
      <c r="M1074" s="253">
        <v>1</v>
      </c>
      <c r="N1074" s="147">
        <f t="shared" si="147"/>
        <v>3</v>
      </c>
      <c r="O1074" s="551" t="s">
        <v>6563</v>
      </c>
      <c r="P1074" s="152" t="s">
        <v>6348</v>
      </c>
      <c r="Q1074" s="364">
        <v>3</v>
      </c>
      <c r="R1074" s="149">
        <f t="shared" si="146"/>
        <v>9</v>
      </c>
      <c r="S1074" s="434"/>
      <c r="T1074" s="491"/>
      <c r="U1074" s="453"/>
      <c r="V1074" s="453"/>
      <c r="W1074" s="430"/>
      <c r="X1074" s="430"/>
      <c r="Y1074" s="428"/>
      <c r="Z1074" s="433"/>
      <c r="AA1074" s="433"/>
      <c r="AB1074" s="152"/>
      <c r="AC1074" s="155"/>
      <c r="AD1074" s="119"/>
      <c r="AE1074" s="78"/>
      <c r="AF1074" s="123">
        <f t="shared" si="144"/>
        <v>13096</v>
      </c>
      <c r="AG1074" s="78">
        <f t="shared" ref="AG1074:AG1101" si="148">VALUE(RIGHT((IF(A1074="",0,A1074)),5))</f>
        <v>13096</v>
      </c>
    </row>
    <row r="1075" spans="1:33" ht="230.25" hidden="1" outlineLevel="3" thickBot="1" x14ac:dyDescent="0.25">
      <c r="A1075" s="251" t="s">
        <v>5144</v>
      </c>
      <c r="B1075" s="597"/>
      <c r="C1075" s="602"/>
      <c r="D1075" s="625"/>
      <c r="E1075" s="209" t="s">
        <v>1445</v>
      </c>
      <c r="F1075" s="209" t="s">
        <v>3518</v>
      </c>
      <c r="G1075" s="209" t="s">
        <v>3182</v>
      </c>
      <c r="H1075" s="526" t="s">
        <v>1227</v>
      </c>
      <c r="I1075" s="160" t="s">
        <v>1220</v>
      </c>
      <c r="J1075" s="255">
        <v>2</v>
      </c>
      <c r="K1075" s="178" t="s">
        <v>446</v>
      </c>
      <c r="L1075" s="256" t="s">
        <v>5792</v>
      </c>
      <c r="M1075" s="253">
        <v>1</v>
      </c>
      <c r="N1075" s="147">
        <f t="shared" si="147"/>
        <v>2</v>
      </c>
      <c r="O1075" s="551" t="s">
        <v>6563</v>
      </c>
      <c r="P1075" s="152" t="s">
        <v>675</v>
      </c>
      <c r="Q1075" s="364">
        <v>5</v>
      </c>
      <c r="R1075" s="149">
        <f t="shared" si="146"/>
        <v>10</v>
      </c>
      <c r="S1075" s="434"/>
      <c r="T1075" s="491"/>
      <c r="U1075" s="453"/>
      <c r="V1075" s="453"/>
      <c r="W1075" s="430"/>
      <c r="X1075" s="430"/>
      <c r="Y1075" s="428"/>
      <c r="Z1075" s="433"/>
      <c r="AA1075" s="433"/>
      <c r="AB1075" s="152"/>
      <c r="AC1075" s="155"/>
      <c r="AD1075" s="119"/>
      <c r="AE1075" s="78"/>
      <c r="AF1075" s="123">
        <f t="shared" si="144"/>
        <v>13097</v>
      </c>
      <c r="AG1075" s="78">
        <f t="shared" si="148"/>
        <v>13097</v>
      </c>
    </row>
    <row r="1076" spans="1:33" ht="230.25" hidden="1" outlineLevel="3" thickBot="1" x14ac:dyDescent="0.25">
      <c r="A1076" s="251" t="s">
        <v>5145</v>
      </c>
      <c r="B1076" s="596" t="s">
        <v>3519</v>
      </c>
      <c r="C1076" s="600" t="s">
        <v>3339</v>
      </c>
      <c r="D1076" s="624" t="s">
        <v>3520</v>
      </c>
      <c r="E1076" s="209" t="s">
        <v>160</v>
      </c>
      <c r="F1076" s="209" t="s">
        <v>4378</v>
      </c>
      <c r="G1076" s="209" t="s">
        <v>3182</v>
      </c>
      <c r="H1076" s="526" t="s">
        <v>1227</v>
      </c>
      <c r="I1076" s="160" t="s">
        <v>1220</v>
      </c>
      <c r="J1076" s="255">
        <v>2</v>
      </c>
      <c r="K1076" s="178" t="s">
        <v>448</v>
      </c>
      <c r="L1076" s="256" t="s">
        <v>5788</v>
      </c>
      <c r="M1076" s="253">
        <v>1</v>
      </c>
      <c r="N1076" s="147">
        <f t="shared" si="147"/>
        <v>2</v>
      </c>
      <c r="O1076" s="551" t="s">
        <v>6563</v>
      </c>
      <c r="P1076" s="152" t="s">
        <v>675</v>
      </c>
      <c r="Q1076" s="364">
        <v>5</v>
      </c>
      <c r="R1076" s="149">
        <f t="shared" si="146"/>
        <v>10</v>
      </c>
      <c r="S1076" s="434"/>
      <c r="T1076" s="491"/>
      <c r="U1076" s="453"/>
      <c r="V1076" s="453"/>
      <c r="W1076" s="430"/>
      <c r="X1076" s="430"/>
      <c r="Y1076" s="428"/>
      <c r="Z1076" s="433"/>
      <c r="AA1076" s="433"/>
      <c r="AB1076" s="152"/>
      <c r="AC1076" s="155"/>
      <c r="AD1076" s="119"/>
      <c r="AE1076" s="78"/>
      <c r="AF1076" s="123">
        <f t="shared" si="144"/>
        <v>13098</v>
      </c>
      <c r="AG1076" s="78">
        <f t="shared" si="148"/>
        <v>13098</v>
      </c>
    </row>
    <row r="1077" spans="1:33" ht="230.25" hidden="1" outlineLevel="3" thickBot="1" x14ac:dyDescent="0.25">
      <c r="A1077" s="251" t="s">
        <v>5146</v>
      </c>
      <c r="B1077" s="597"/>
      <c r="C1077" s="602"/>
      <c r="D1077" s="625"/>
      <c r="E1077" s="209" t="s">
        <v>1445</v>
      </c>
      <c r="F1077" s="209" t="s">
        <v>4379</v>
      </c>
      <c r="G1077" s="209" t="s">
        <v>3182</v>
      </c>
      <c r="H1077" s="526" t="s">
        <v>1227</v>
      </c>
      <c r="I1077" s="160" t="s">
        <v>1220</v>
      </c>
      <c r="J1077" s="255">
        <v>2</v>
      </c>
      <c r="K1077" s="178" t="s">
        <v>446</v>
      </c>
      <c r="L1077" s="256" t="s">
        <v>5792</v>
      </c>
      <c r="M1077" s="253">
        <v>1</v>
      </c>
      <c r="N1077" s="147">
        <f t="shared" si="147"/>
        <v>2</v>
      </c>
      <c r="O1077" s="551" t="s">
        <v>6563</v>
      </c>
      <c r="P1077" s="152" t="s">
        <v>675</v>
      </c>
      <c r="Q1077" s="364">
        <v>5</v>
      </c>
      <c r="R1077" s="149">
        <f t="shared" si="146"/>
        <v>10</v>
      </c>
      <c r="S1077" s="434"/>
      <c r="T1077" s="491"/>
      <c r="U1077" s="453"/>
      <c r="V1077" s="453"/>
      <c r="W1077" s="430"/>
      <c r="X1077" s="430"/>
      <c r="Y1077" s="428"/>
      <c r="Z1077" s="433"/>
      <c r="AA1077" s="433"/>
      <c r="AB1077" s="152"/>
      <c r="AC1077" s="155"/>
      <c r="AD1077" s="119"/>
      <c r="AE1077" s="78"/>
      <c r="AF1077" s="123">
        <f t="shared" si="144"/>
        <v>13099</v>
      </c>
      <c r="AG1077" s="78">
        <f t="shared" si="148"/>
        <v>13099</v>
      </c>
    </row>
    <row r="1078" spans="1:33" ht="230.25" hidden="1" outlineLevel="3" thickBot="1" x14ac:dyDescent="0.25">
      <c r="A1078" s="251" t="s">
        <v>5147</v>
      </c>
      <c r="B1078" s="596" t="s">
        <v>3521</v>
      </c>
      <c r="C1078" s="600" t="s">
        <v>3342</v>
      </c>
      <c r="D1078" s="624" t="s">
        <v>3150</v>
      </c>
      <c r="E1078" s="209" t="s">
        <v>160</v>
      </c>
      <c r="F1078" s="209" t="s">
        <v>4380</v>
      </c>
      <c r="G1078" s="209" t="s">
        <v>3182</v>
      </c>
      <c r="H1078" s="526" t="s">
        <v>1227</v>
      </c>
      <c r="I1078" s="160" t="s">
        <v>1220</v>
      </c>
      <c r="J1078" s="255">
        <v>2</v>
      </c>
      <c r="K1078" s="178" t="s">
        <v>448</v>
      </c>
      <c r="L1078" s="256" t="s">
        <v>5788</v>
      </c>
      <c r="M1078" s="253">
        <v>2</v>
      </c>
      <c r="N1078" s="147">
        <f t="shared" si="147"/>
        <v>4</v>
      </c>
      <c r="O1078" s="551" t="s">
        <v>6563</v>
      </c>
      <c r="P1078" s="152" t="s">
        <v>675</v>
      </c>
      <c r="Q1078" s="364">
        <v>5</v>
      </c>
      <c r="R1078" s="149">
        <f t="shared" si="146"/>
        <v>20</v>
      </c>
      <c r="S1078" s="434"/>
      <c r="T1078" s="491"/>
      <c r="U1078" s="453"/>
      <c r="V1078" s="453"/>
      <c r="W1078" s="430"/>
      <c r="X1078" s="430"/>
      <c r="Y1078" s="428"/>
      <c r="Z1078" s="433"/>
      <c r="AA1078" s="433"/>
      <c r="AB1078" s="152"/>
      <c r="AC1078" s="155"/>
      <c r="AD1078" s="119"/>
      <c r="AE1078" s="78"/>
      <c r="AF1078" s="123">
        <f t="shared" si="144"/>
        <v>13100</v>
      </c>
      <c r="AG1078" s="78">
        <f t="shared" si="148"/>
        <v>13100</v>
      </c>
    </row>
    <row r="1079" spans="1:33" ht="230.25" hidden="1" outlineLevel="3" thickBot="1" x14ac:dyDescent="0.25">
      <c r="A1079" s="251" t="s">
        <v>5148</v>
      </c>
      <c r="B1079" s="597"/>
      <c r="C1079" s="602"/>
      <c r="D1079" s="625"/>
      <c r="E1079" s="209" t="s">
        <v>1445</v>
      </c>
      <c r="F1079" s="209" t="s">
        <v>4380</v>
      </c>
      <c r="G1079" s="209" t="s">
        <v>3182</v>
      </c>
      <c r="H1079" s="526" t="s">
        <v>1227</v>
      </c>
      <c r="I1079" s="160" t="s">
        <v>1220</v>
      </c>
      <c r="J1079" s="255">
        <v>2</v>
      </c>
      <c r="K1079" s="178" t="s">
        <v>446</v>
      </c>
      <c r="L1079" s="256" t="s">
        <v>5792</v>
      </c>
      <c r="M1079" s="253">
        <v>2</v>
      </c>
      <c r="N1079" s="147">
        <f t="shared" si="147"/>
        <v>4</v>
      </c>
      <c r="O1079" s="551" t="s">
        <v>6563</v>
      </c>
      <c r="P1079" s="152" t="s">
        <v>675</v>
      </c>
      <c r="Q1079" s="364">
        <v>5</v>
      </c>
      <c r="R1079" s="149">
        <f t="shared" si="146"/>
        <v>20</v>
      </c>
      <c r="S1079" s="434"/>
      <c r="T1079" s="491"/>
      <c r="U1079" s="453"/>
      <c r="V1079" s="453"/>
      <c r="W1079" s="430"/>
      <c r="X1079" s="430"/>
      <c r="Y1079" s="428"/>
      <c r="Z1079" s="433"/>
      <c r="AA1079" s="433"/>
      <c r="AB1079" s="152"/>
      <c r="AC1079" s="155"/>
      <c r="AD1079" s="119"/>
      <c r="AE1079" s="78"/>
      <c r="AF1079" s="123">
        <f t="shared" si="144"/>
        <v>13101</v>
      </c>
      <c r="AG1079" s="78">
        <f t="shared" si="148"/>
        <v>13101</v>
      </c>
    </row>
    <row r="1080" spans="1:33" ht="230.25" hidden="1" outlineLevel="3" thickBot="1" x14ac:dyDescent="0.25">
      <c r="A1080" s="251" t="s">
        <v>5149</v>
      </c>
      <c r="B1080" s="596" t="s">
        <v>3522</v>
      </c>
      <c r="C1080" s="600" t="s">
        <v>3340</v>
      </c>
      <c r="D1080" s="624" t="s">
        <v>3520</v>
      </c>
      <c r="E1080" s="209" t="s">
        <v>160</v>
      </c>
      <c r="F1080" s="209" t="s">
        <v>4378</v>
      </c>
      <c r="G1080" s="209" t="s">
        <v>3182</v>
      </c>
      <c r="H1080" s="526" t="s">
        <v>1227</v>
      </c>
      <c r="I1080" s="160" t="s">
        <v>1220</v>
      </c>
      <c r="J1080" s="255">
        <v>2</v>
      </c>
      <c r="K1080" s="178" t="s">
        <v>448</v>
      </c>
      <c r="L1080" s="256" t="s">
        <v>5788</v>
      </c>
      <c r="M1080" s="253">
        <v>1</v>
      </c>
      <c r="N1080" s="147">
        <f t="shared" si="147"/>
        <v>2</v>
      </c>
      <c r="O1080" s="551" t="s">
        <v>6563</v>
      </c>
      <c r="P1080" s="152" t="s">
        <v>675</v>
      </c>
      <c r="Q1080" s="364">
        <v>5</v>
      </c>
      <c r="R1080" s="149">
        <f t="shared" si="146"/>
        <v>10</v>
      </c>
      <c r="S1080" s="434"/>
      <c r="T1080" s="491"/>
      <c r="U1080" s="453"/>
      <c r="V1080" s="453"/>
      <c r="W1080" s="430"/>
      <c r="X1080" s="430"/>
      <c r="Y1080" s="428"/>
      <c r="Z1080" s="433"/>
      <c r="AA1080" s="433"/>
      <c r="AB1080" s="152"/>
      <c r="AC1080" s="155"/>
      <c r="AD1080" s="119"/>
      <c r="AE1080" s="78"/>
      <c r="AF1080" s="123">
        <f t="shared" si="144"/>
        <v>13102</v>
      </c>
      <c r="AG1080" s="78">
        <f t="shared" si="148"/>
        <v>13102</v>
      </c>
    </row>
    <row r="1081" spans="1:33" ht="230.25" hidden="1" outlineLevel="3" thickBot="1" x14ac:dyDescent="0.25">
      <c r="A1081" s="251" t="s">
        <v>5150</v>
      </c>
      <c r="B1081" s="597"/>
      <c r="C1081" s="602"/>
      <c r="D1081" s="625"/>
      <c r="E1081" s="209" t="s">
        <v>1445</v>
      </c>
      <c r="F1081" s="209" t="s">
        <v>4379</v>
      </c>
      <c r="G1081" s="209" t="s">
        <v>3182</v>
      </c>
      <c r="H1081" s="526" t="s">
        <v>1227</v>
      </c>
      <c r="I1081" s="160" t="s">
        <v>1220</v>
      </c>
      <c r="J1081" s="255">
        <v>2</v>
      </c>
      <c r="K1081" s="178" t="s">
        <v>446</v>
      </c>
      <c r="L1081" s="256" t="s">
        <v>5792</v>
      </c>
      <c r="M1081" s="253">
        <v>1</v>
      </c>
      <c r="N1081" s="147">
        <f t="shared" si="147"/>
        <v>2</v>
      </c>
      <c r="O1081" s="551" t="s">
        <v>6563</v>
      </c>
      <c r="P1081" s="152" t="s">
        <v>675</v>
      </c>
      <c r="Q1081" s="364">
        <v>5</v>
      </c>
      <c r="R1081" s="149">
        <f t="shared" si="146"/>
        <v>10</v>
      </c>
      <c r="S1081" s="434"/>
      <c r="T1081" s="491"/>
      <c r="U1081" s="453"/>
      <c r="V1081" s="453"/>
      <c r="W1081" s="430"/>
      <c r="X1081" s="430"/>
      <c r="Y1081" s="428"/>
      <c r="Z1081" s="433"/>
      <c r="AA1081" s="433"/>
      <c r="AB1081" s="152"/>
      <c r="AC1081" s="155"/>
      <c r="AD1081" s="119"/>
      <c r="AE1081" s="78"/>
      <c r="AF1081" s="123">
        <f t="shared" si="144"/>
        <v>13103</v>
      </c>
      <c r="AG1081" s="78">
        <f t="shared" si="148"/>
        <v>13103</v>
      </c>
    </row>
    <row r="1082" spans="1:33" ht="230.25" hidden="1" outlineLevel="3" thickBot="1" x14ac:dyDescent="0.25">
      <c r="A1082" s="251" t="s">
        <v>5151</v>
      </c>
      <c r="B1082" s="596" t="s">
        <v>3523</v>
      </c>
      <c r="C1082" s="600" t="s">
        <v>3343</v>
      </c>
      <c r="D1082" s="624" t="s">
        <v>3150</v>
      </c>
      <c r="E1082" s="209" t="s">
        <v>160</v>
      </c>
      <c r="F1082" s="209" t="s">
        <v>4380</v>
      </c>
      <c r="G1082" s="209" t="s">
        <v>3182</v>
      </c>
      <c r="H1082" s="526" t="s">
        <v>1227</v>
      </c>
      <c r="I1082" s="160" t="s">
        <v>1220</v>
      </c>
      <c r="J1082" s="255">
        <v>2</v>
      </c>
      <c r="K1082" s="259" t="s">
        <v>385</v>
      </c>
      <c r="L1082" s="125" t="s">
        <v>5788</v>
      </c>
      <c r="M1082" s="253">
        <v>2</v>
      </c>
      <c r="N1082" s="147">
        <f t="shared" si="147"/>
        <v>4</v>
      </c>
      <c r="O1082" s="551" t="s">
        <v>6563</v>
      </c>
      <c r="P1082" s="152" t="s">
        <v>675</v>
      </c>
      <c r="Q1082" s="364">
        <v>5</v>
      </c>
      <c r="R1082" s="149">
        <f t="shared" si="146"/>
        <v>20</v>
      </c>
      <c r="S1082" s="434"/>
      <c r="T1082" s="491"/>
      <c r="U1082" s="453"/>
      <c r="V1082" s="453"/>
      <c r="W1082" s="430"/>
      <c r="X1082" s="430"/>
      <c r="Y1082" s="428"/>
      <c r="Z1082" s="433"/>
      <c r="AA1082" s="433"/>
      <c r="AB1082" s="152"/>
      <c r="AC1082" s="155"/>
      <c r="AD1082" s="119"/>
      <c r="AE1082" s="78"/>
      <c r="AF1082" s="123">
        <f t="shared" si="144"/>
        <v>13104</v>
      </c>
      <c r="AG1082" s="78">
        <f t="shared" si="148"/>
        <v>13104</v>
      </c>
    </row>
    <row r="1083" spans="1:33" ht="230.25" hidden="1" outlineLevel="3" thickBot="1" x14ac:dyDescent="0.25">
      <c r="A1083" s="251" t="s">
        <v>5152</v>
      </c>
      <c r="B1083" s="597"/>
      <c r="C1083" s="602"/>
      <c r="D1083" s="625"/>
      <c r="E1083" s="209" t="s">
        <v>1445</v>
      </c>
      <c r="F1083" s="209" t="s">
        <v>4380</v>
      </c>
      <c r="G1083" s="209" t="s">
        <v>3182</v>
      </c>
      <c r="H1083" s="526" t="s">
        <v>1227</v>
      </c>
      <c r="I1083" s="160" t="s">
        <v>1220</v>
      </c>
      <c r="J1083" s="255">
        <v>2</v>
      </c>
      <c r="K1083" s="259" t="s">
        <v>385</v>
      </c>
      <c r="L1083" s="125" t="s">
        <v>5788</v>
      </c>
      <c r="M1083" s="253">
        <v>2</v>
      </c>
      <c r="N1083" s="147">
        <f t="shared" si="147"/>
        <v>4</v>
      </c>
      <c r="O1083" s="551" t="s">
        <v>6563</v>
      </c>
      <c r="P1083" s="152" t="s">
        <v>675</v>
      </c>
      <c r="Q1083" s="364">
        <v>5</v>
      </c>
      <c r="R1083" s="149">
        <f t="shared" si="146"/>
        <v>20</v>
      </c>
      <c r="S1083" s="434"/>
      <c r="T1083" s="491"/>
      <c r="U1083" s="453"/>
      <c r="V1083" s="453"/>
      <c r="W1083" s="430"/>
      <c r="X1083" s="430"/>
      <c r="Y1083" s="428"/>
      <c r="Z1083" s="433"/>
      <c r="AA1083" s="433"/>
      <c r="AB1083" s="152"/>
      <c r="AC1083" s="155"/>
      <c r="AD1083" s="119"/>
      <c r="AE1083" s="78"/>
      <c r="AF1083" s="123">
        <f t="shared" si="144"/>
        <v>13105</v>
      </c>
      <c r="AG1083" s="78">
        <f t="shared" si="148"/>
        <v>13105</v>
      </c>
    </row>
    <row r="1084" spans="1:33" ht="230.25" hidden="1" outlineLevel="3" thickBot="1" x14ac:dyDescent="0.25">
      <c r="A1084" s="251" t="s">
        <v>5153</v>
      </c>
      <c r="B1084" s="596" t="s">
        <v>3524</v>
      </c>
      <c r="C1084" s="600" t="s">
        <v>3341</v>
      </c>
      <c r="D1084" s="624" t="s">
        <v>3520</v>
      </c>
      <c r="E1084" s="209" t="s">
        <v>160</v>
      </c>
      <c r="F1084" s="209" t="s">
        <v>4378</v>
      </c>
      <c r="G1084" s="209" t="s">
        <v>3182</v>
      </c>
      <c r="H1084" s="526" t="s">
        <v>1227</v>
      </c>
      <c r="I1084" s="160" t="s">
        <v>1220</v>
      </c>
      <c r="J1084" s="255">
        <v>2</v>
      </c>
      <c r="K1084" s="178" t="s">
        <v>448</v>
      </c>
      <c r="L1084" s="256" t="s">
        <v>5788</v>
      </c>
      <c r="M1084" s="253">
        <v>1</v>
      </c>
      <c r="N1084" s="147">
        <f t="shared" si="147"/>
        <v>2</v>
      </c>
      <c r="O1084" s="551" t="s">
        <v>6563</v>
      </c>
      <c r="P1084" s="152" t="s">
        <v>675</v>
      </c>
      <c r="Q1084" s="364">
        <v>5</v>
      </c>
      <c r="R1084" s="149">
        <f t="shared" si="146"/>
        <v>10</v>
      </c>
      <c r="S1084" s="434"/>
      <c r="T1084" s="491"/>
      <c r="U1084" s="453"/>
      <c r="V1084" s="453"/>
      <c r="W1084" s="430"/>
      <c r="X1084" s="430"/>
      <c r="Y1084" s="428"/>
      <c r="Z1084" s="433"/>
      <c r="AA1084" s="433"/>
      <c r="AB1084" s="152"/>
      <c r="AC1084" s="155"/>
      <c r="AD1084" s="119"/>
      <c r="AE1084" s="78"/>
      <c r="AF1084" s="123">
        <f t="shared" si="144"/>
        <v>13106</v>
      </c>
      <c r="AG1084" s="78">
        <f t="shared" si="148"/>
        <v>13106</v>
      </c>
    </row>
    <row r="1085" spans="1:33" ht="230.25" hidden="1" outlineLevel="3" thickBot="1" x14ac:dyDescent="0.25">
      <c r="A1085" s="251" t="s">
        <v>5154</v>
      </c>
      <c r="B1085" s="597"/>
      <c r="C1085" s="602"/>
      <c r="D1085" s="625"/>
      <c r="E1085" s="209" t="s">
        <v>1445</v>
      </c>
      <c r="F1085" s="209" t="s">
        <v>4379</v>
      </c>
      <c r="G1085" s="209" t="s">
        <v>3182</v>
      </c>
      <c r="H1085" s="526" t="s">
        <v>1227</v>
      </c>
      <c r="I1085" s="160" t="s">
        <v>1220</v>
      </c>
      <c r="J1085" s="255">
        <v>2</v>
      </c>
      <c r="K1085" s="178" t="s">
        <v>446</v>
      </c>
      <c r="L1085" s="256" t="s">
        <v>5792</v>
      </c>
      <c r="M1085" s="253">
        <v>1</v>
      </c>
      <c r="N1085" s="147">
        <f t="shared" si="147"/>
        <v>2</v>
      </c>
      <c r="O1085" s="551" t="s">
        <v>6563</v>
      </c>
      <c r="P1085" s="152" t="s">
        <v>675</v>
      </c>
      <c r="Q1085" s="364">
        <v>5</v>
      </c>
      <c r="R1085" s="149">
        <f t="shared" si="146"/>
        <v>10</v>
      </c>
      <c r="S1085" s="434"/>
      <c r="T1085" s="491"/>
      <c r="U1085" s="453"/>
      <c r="V1085" s="453"/>
      <c r="W1085" s="430"/>
      <c r="X1085" s="430"/>
      <c r="Y1085" s="428"/>
      <c r="Z1085" s="433"/>
      <c r="AA1085" s="433"/>
      <c r="AB1085" s="152"/>
      <c r="AC1085" s="155"/>
      <c r="AD1085" s="119"/>
      <c r="AE1085" s="78"/>
      <c r="AF1085" s="123">
        <f t="shared" si="144"/>
        <v>13107</v>
      </c>
      <c r="AG1085" s="78">
        <f t="shared" si="148"/>
        <v>13107</v>
      </c>
    </row>
    <row r="1086" spans="1:33" ht="230.25" hidden="1" outlineLevel="3" thickBot="1" x14ac:dyDescent="0.25">
      <c r="A1086" s="251" t="s">
        <v>5155</v>
      </c>
      <c r="B1086" s="596" t="s">
        <v>3525</v>
      </c>
      <c r="C1086" s="600" t="s">
        <v>3344</v>
      </c>
      <c r="D1086" s="624" t="s">
        <v>3150</v>
      </c>
      <c r="E1086" s="209" t="s">
        <v>160</v>
      </c>
      <c r="F1086" s="209" t="s">
        <v>4380</v>
      </c>
      <c r="G1086" s="209" t="s">
        <v>3182</v>
      </c>
      <c r="H1086" s="526" t="s">
        <v>1227</v>
      </c>
      <c r="I1086" s="160" t="s">
        <v>1220</v>
      </c>
      <c r="J1086" s="255">
        <v>2</v>
      </c>
      <c r="K1086" s="259" t="s">
        <v>385</v>
      </c>
      <c r="L1086" s="125" t="s">
        <v>5788</v>
      </c>
      <c r="M1086" s="253">
        <v>2</v>
      </c>
      <c r="N1086" s="147">
        <f t="shared" si="147"/>
        <v>4</v>
      </c>
      <c r="O1086" s="551" t="s">
        <v>6563</v>
      </c>
      <c r="P1086" s="152" t="s">
        <v>675</v>
      </c>
      <c r="Q1086" s="364">
        <v>5</v>
      </c>
      <c r="R1086" s="149">
        <f t="shared" si="146"/>
        <v>20</v>
      </c>
      <c r="S1086" s="434"/>
      <c r="T1086" s="491"/>
      <c r="U1086" s="453"/>
      <c r="V1086" s="453"/>
      <c r="W1086" s="430"/>
      <c r="X1086" s="430"/>
      <c r="Y1086" s="428"/>
      <c r="Z1086" s="433"/>
      <c r="AA1086" s="433"/>
      <c r="AB1086" s="152"/>
      <c r="AC1086" s="155"/>
      <c r="AD1086" s="119"/>
      <c r="AE1086" s="78"/>
      <c r="AF1086" s="123">
        <f t="shared" si="144"/>
        <v>13108</v>
      </c>
      <c r="AG1086" s="78">
        <f t="shared" si="148"/>
        <v>13108</v>
      </c>
    </row>
    <row r="1087" spans="1:33" ht="230.25" hidden="1" outlineLevel="3" thickBot="1" x14ac:dyDescent="0.25">
      <c r="A1087" s="251" t="s">
        <v>5156</v>
      </c>
      <c r="B1087" s="597"/>
      <c r="C1087" s="602"/>
      <c r="D1087" s="625"/>
      <c r="E1087" s="209" t="s">
        <v>1445</v>
      </c>
      <c r="F1087" s="209" t="s">
        <v>4380</v>
      </c>
      <c r="G1087" s="209" t="s">
        <v>3182</v>
      </c>
      <c r="H1087" s="526" t="s">
        <v>1227</v>
      </c>
      <c r="I1087" s="160" t="s">
        <v>1220</v>
      </c>
      <c r="J1087" s="255">
        <v>2</v>
      </c>
      <c r="K1087" s="259" t="s">
        <v>385</v>
      </c>
      <c r="L1087" s="125" t="s">
        <v>5788</v>
      </c>
      <c r="M1087" s="253">
        <v>2</v>
      </c>
      <c r="N1087" s="147">
        <f t="shared" si="147"/>
        <v>4</v>
      </c>
      <c r="O1087" s="551" t="s">
        <v>6563</v>
      </c>
      <c r="P1087" s="152" t="s">
        <v>675</v>
      </c>
      <c r="Q1087" s="364">
        <v>5</v>
      </c>
      <c r="R1087" s="149">
        <f t="shared" si="146"/>
        <v>20</v>
      </c>
      <c r="S1087" s="434"/>
      <c r="T1087" s="491"/>
      <c r="U1087" s="453"/>
      <c r="V1087" s="453"/>
      <c r="W1087" s="430"/>
      <c r="X1087" s="430"/>
      <c r="Y1087" s="428"/>
      <c r="Z1087" s="433"/>
      <c r="AA1087" s="433"/>
      <c r="AB1087" s="152"/>
      <c r="AC1087" s="155"/>
      <c r="AD1087" s="119"/>
      <c r="AE1087" s="78"/>
      <c r="AF1087" s="123">
        <f t="shared" si="144"/>
        <v>13109</v>
      </c>
      <c r="AG1087" s="78">
        <f t="shared" si="148"/>
        <v>13109</v>
      </c>
    </row>
    <row r="1088" spans="1:33" ht="230.25" hidden="1" outlineLevel="3" thickBot="1" x14ac:dyDescent="0.25">
      <c r="A1088" s="251" t="s">
        <v>5157</v>
      </c>
      <c r="B1088" s="596" t="s">
        <v>3527</v>
      </c>
      <c r="C1088" s="600" t="s">
        <v>3345</v>
      </c>
      <c r="D1088" s="624" t="s">
        <v>3526</v>
      </c>
      <c r="E1088" s="209" t="s">
        <v>160</v>
      </c>
      <c r="F1088" s="209" t="s">
        <v>3531</v>
      </c>
      <c r="G1088" s="209" t="s">
        <v>3182</v>
      </c>
      <c r="H1088" s="526" t="s">
        <v>1227</v>
      </c>
      <c r="I1088" s="160" t="s">
        <v>1220</v>
      </c>
      <c r="J1088" s="255">
        <v>2</v>
      </c>
      <c r="K1088" s="178" t="s">
        <v>448</v>
      </c>
      <c r="L1088" s="256" t="s">
        <v>5788</v>
      </c>
      <c r="M1088" s="253">
        <v>1</v>
      </c>
      <c r="N1088" s="147">
        <f t="shared" si="147"/>
        <v>2</v>
      </c>
      <c r="O1088" s="551" t="s">
        <v>6563</v>
      </c>
      <c r="P1088" s="152" t="s">
        <v>675</v>
      </c>
      <c r="Q1088" s="364">
        <v>5</v>
      </c>
      <c r="R1088" s="149">
        <f t="shared" si="146"/>
        <v>10</v>
      </c>
      <c r="S1088" s="434"/>
      <c r="T1088" s="491"/>
      <c r="U1088" s="453"/>
      <c r="V1088" s="453"/>
      <c r="W1088" s="430"/>
      <c r="X1088" s="430"/>
      <c r="Y1088" s="428"/>
      <c r="Z1088" s="433"/>
      <c r="AA1088" s="433"/>
      <c r="AB1088" s="152"/>
      <c r="AC1088" s="155"/>
      <c r="AD1088" s="119"/>
      <c r="AE1088" s="78"/>
      <c r="AF1088" s="123">
        <f t="shared" si="144"/>
        <v>13110</v>
      </c>
      <c r="AG1088" s="78">
        <f t="shared" si="148"/>
        <v>13110</v>
      </c>
    </row>
    <row r="1089" spans="1:33" ht="230.25" hidden="1" outlineLevel="3" thickBot="1" x14ac:dyDescent="0.25">
      <c r="A1089" s="251" t="s">
        <v>5158</v>
      </c>
      <c r="B1089" s="597"/>
      <c r="C1089" s="602"/>
      <c r="D1089" s="625"/>
      <c r="E1089" s="209" t="s">
        <v>1445</v>
      </c>
      <c r="F1089" s="209" t="s">
        <v>3532</v>
      </c>
      <c r="G1089" s="209" t="s">
        <v>3182</v>
      </c>
      <c r="H1089" s="526" t="s">
        <v>1227</v>
      </c>
      <c r="I1089" s="160" t="s">
        <v>1220</v>
      </c>
      <c r="J1089" s="255">
        <v>2</v>
      </c>
      <c r="K1089" s="178" t="s">
        <v>446</v>
      </c>
      <c r="L1089" s="256" t="s">
        <v>5792</v>
      </c>
      <c r="M1089" s="253">
        <v>1</v>
      </c>
      <c r="N1089" s="147">
        <f t="shared" si="147"/>
        <v>2</v>
      </c>
      <c r="O1089" s="551" t="s">
        <v>6563</v>
      </c>
      <c r="P1089" s="152" t="s">
        <v>675</v>
      </c>
      <c r="Q1089" s="364">
        <v>5</v>
      </c>
      <c r="R1089" s="149">
        <f t="shared" si="146"/>
        <v>10</v>
      </c>
      <c r="S1089" s="434"/>
      <c r="T1089" s="491"/>
      <c r="U1089" s="453"/>
      <c r="V1089" s="453"/>
      <c r="W1089" s="430"/>
      <c r="X1089" s="430"/>
      <c r="Y1089" s="428"/>
      <c r="Z1089" s="433"/>
      <c r="AA1089" s="433"/>
      <c r="AB1089" s="152"/>
      <c r="AC1089" s="155"/>
      <c r="AD1089" s="119"/>
      <c r="AE1089" s="78"/>
      <c r="AF1089" s="123">
        <f t="shared" si="144"/>
        <v>13111</v>
      </c>
      <c r="AG1089" s="78">
        <f t="shared" si="148"/>
        <v>13111</v>
      </c>
    </row>
    <row r="1090" spans="1:33" ht="230.25" hidden="1" outlineLevel="3" thickBot="1" x14ac:dyDescent="0.25">
      <c r="A1090" s="251" t="s">
        <v>5159</v>
      </c>
      <c r="B1090" s="399" t="s">
        <v>3529</v>
      </c>
      <c r="C1090" s="326" t="s">
        <v>3346</v>
      </c>
      <c r="D1090" s="212" t="s">
        <v>3192</v>
      </c>
      <c r="E1090" s="209" t="s">
        <v>3533</v>
      </c>
      <c r="F1090" s="209" t="s">
        <v>3531</v>
      </c>
      <c r="G1090" s="209" t="s">
        <v>3182</v>
      </c>
      <c r="H1090" s="526" t="s">
        <v>1227</v>
      </c>
      <c r="I1090" s="160" t="s">
        <v>1220</v>
      </c>
      <c r="J1090" s="255">
        <v>2</v>
      </c>
      <c r="K1090" s="178" t="s">
        <v>448</v>
      </c>
      <c r="L1090" s="256" t="s">
        <v>5788</v>
      </c>
      <c r="M1090" s="253">
        <v>1</v>
      </c>
      <c r="N1090" s="147">
        <f t="shared" si="147"/>
        <v>2</v>
      </c>
      <c r="O1090" s="551" t="s">
        <v>6563</v>
      </c>
      <c r="P1090" s="152" t="s">
        <v>675</v>
      </c>
      <c r="Q1090" s="364">
        <v>5</v>
      </c>
      <c r="R1090" s="149">
        <f t="shared" si="146"/>
        <v>10</v>
      </c>
      <c r="S1090" s="434"/>
      <c r="T1090" s="491"/>
      <c r="U1090" s="453"/>
      <c r="V1090" s="453"/>
      <c r="W1090" s="430"/>
      <c r="X1090" s="430"/>
      <c r="Y1090" s="428"/>
      <c r="Z1090" s="433"/>
      <c r="AA1090" s="433"/>
      <c r="AB1090" s="152"/>
      <c r="AC1090" s="155"/>
      <c r="AD1090" s="119"/>
      <c r="AE1090" s="78"/>
      <c r="AF1090" s="123">
        <f t="shared" si="144"/>
        <v>13112</v>
      </c>
      <c r="AG1090" s="78">
        <f t="shared" si="148"/>
        <v>13112</v>
      </c>
    </row>
    <row r="1091" spans="1:33" ht="230.25" hidden="1" outlineLevel="3" thickBot="1" x14ac:dyDescent="0.25">
      <c r="A1091" s="251" t="s">
        <v>5160</v>
      </c>
      <c r="B1091" s="596" t="s">
        <v>3528</v>
      </c>
      <c r="C1091" s="600" t="s">
        <v>3347</v>
      </c>
      <c r="D1091" s="624" t="s">
        <v>3526</v>
      </c>
      <c r="E1091" s="209" t="s">
        <v>160</v>
      </c>
      <c r="F1091" s="209" t="s">
        <v>3531</v>
      </c>
      <c r="G1091" s="209" t="s">
        <v>3182</v>
      </c>
      <c r="H1091" s="526" t="s">
        <v>1227</v>
      </c>
      <c r="I1091" s="160" t="s">
        <v>1220</v>
      </c>
      <c r="J1091" s="255">
        <v>2</v>
      </c>
      <c r="K1091" s="178" t="s">
        <v>448</v>
      </c>
      <c r="L1091" s="256" t="s">
        <v>5788</v>
      </c>
      <c r="M1091" s="253">
        <v>1</v>
      </c>
      <c r="N1091" s="147">
        <f t="shared" si="147"/>
        <v>2</v>
      </c>
      <c r="O1091" s="551" t="s">
        <v>6563</v>
      </c>
      <c r="P1091" s="152" t="s">
        <v>675</v>
      </c>
      <c r="Q1091" s="364">
        <v>5</v>
      </c>
      <c r="R1091" s="149">
        <f t="shared" si="146"/>
        <v>10</v>
      </c>
      <c r="S1091" s="434"/>
      <c r="T1091" s="491"/>
      <c r="U1091" s="453"/>
      <c r="V1091" s="453"/>
      <c r="W1091" s="430"/>
      <c r="X1091" s="430"/>
      <c r="Y1091" s="428"/>
      <c r="Z1091" s="433"/>
      <c r="AA1091" s="433"/>
      <c r="AB1091" s="152"/>
      <c r="AC1091" s="155"/>
      <c r="AD1091" s="119"/>
      <c r="AE1091" s="78"/>
      <c r="AF1091" s="123">
        <f t="shared" si="144"/>
        <v>13113</v>
      </c>
      <c r="AG1091" s="78">
        <f t="shared" si="148"/>
        <v>13113</v>
      </c>
    </row>
    <row r="1092" spans="1:33" ht="230.25" hidden="1" outlineLevel="3" thickBot="1" x14ac:dyDescent="0.25">
      <c r="A1092" s="251" t="s">
        <v>5161</v>
      </c>
      <c r="B1092" s="597"/>
      <c r="C1092" s="602"/>
      <c r="D1092" s="625"/>
      <c r="E1092" s="209" t="s">
        <v>1445</v>
      </c>
      <c r="F1092" s="209" t="s">
        <v>3532</v>
      </c>
      <c r="G1092" s="209" t="s">
        <v>3182</v>
      </c>
      <c r="H1092" s="526" t="s">
        <v>1227</v>
      </c>
      <c r="I1092" s="160" t="s">
        <v>1220</v>
      </c>
      <c r="J1092" s="255">
        <v>2</v>
      </c>
      <c r="K1092" s="178" t="s">
        <v>446</v>
      </c>
      <c r="L1092" s="256" t="s">
        <v>5792</v>
      </c>
      <c r="M1092" s="253">
        <v>1</v>
      </c>
      <c r="N1092" s="147">
        <f t="shared" si="147"/>
        <v>2</v>
      </c>
      <c r="O1092" s="551" t="s">
        <v>6563</v>
      </c>
      <c r="P1092" s="152" t="s">
        <v>675</v>
      </c>
      <c r="Q1092" s="364">
        <v>5</v>
      </c>
      <c r="R1092" s="149">
        <f t="shared" si="146"/>
        <v>10</v>
      </c>
      <c r="S1092" s="434"/>
      <c r="T1092" s="491"/>
      <c r="U1092" s="453"/>
      <c r="V1092" s="453"/>
      <c r="W1092" s="430"/>
      <c r="X1092" s="430"/>
      <c r="Y1092" s="428"/>
      <c r="Z1092" s="433"/>
      <c r="AA1092" s="433"/>
      <c r="AB1092" s="152"/>
      <c r="AC1092" s="155"/>
      <c r="AD1092" s="119"/>
      <c r="AE1092" s="78"/>
      <c r="AF1092" s="123">
        <f t="shared" si="144"/>
        <v>13114</v>
      </c>
      <c r="AG1092" s="78">
        <f t="shared" si="148"/>
        <v>13114</v>
      </c>
    </row>
    <row r="1093" spans="1:33" ht="230.25" hidden="1" outlineLevel="3" thickBot="1" x14ac:dyDescent="0.25">
      <c r="A1093" s="251" t="s">
        <v>5162</v>
      </c>
      <c r="B1093" s="399" t="s">
        <v>3530</v>
      </c>
      <c r="C1093" s="326" t="s">
        <v>3348</v>
      </c>
      <c r="D1093" s="212" t="s">
        <v>3195</v>
      </c>
      <c r="E1093" s="209" t="s">
        <v>3533</v>
      </c>
      <c r="F1093" s="209" t="s">
        <v>3531</v>
      </c>
      <c r="G1093" s="209" t="s">
        <v>3182</v>
      </c>
      <c r="H1093" s="526" t="s">
        <v>1227</v>
      </c>
      <c r="I1093" s="160" t="s">
        <v>1220</v>
      </c>
      <c r="J1093" s="255">
        <v>2</v>
      </c>
      <c r="K1093" s="178" t="s">
        <v>448</v>
      </c>
      <c r="L1093" s="256" t="s">
        <v>5788</v>
      </c>
      <c r="M1093" s="253">
        <v>1</v>
      </c>
      <c r="N1093" s="147">
        <f t="shared" si="147"/>
        <v>2</v>
      </c>
      <c r="O1093" s="551" t="s">
        <v>6563</v>
      </c>
      <c r="P1093" s="152" t="s">
        <v>675</v>
      </c>
      <c r="Q1093" s="364">
        <v>5</v>
      </c>
      <c r="R1093" s="149">
        <f t="shared" si="146"/>
        <v>10</v>
      </c>
      <c r="S1093" s="434"/>
      <c r="T1093" s="491"/>
      <c r="U1093" s="453"/>
      <c r="V1093" s="453"/>
      <c r="W1093" s="430"/>
      <c r="X1093" s="430"/>
      <c r="Y1093" s="428"/>
      <c r="Z1093" s="433"/>
      <c r="AA1093" s="433"/>
      <c r="AB1093" s="152"/>
      <c r="AC1093" s="155"/>
      <c r="AD1093" s="119"/>
      <c r="AE1093" s="78"/>
      <c r="AF1093" s="123">
        <f t="shared" si="144"/>
        <v>13115</v>
      </c>
      <c r="AG1093" s="78">
        <f t="shared" si="148"/>
        <v>13115</v>
      </c>
    </row>
    <row r="1094" spans="1:33" ht="230.25" hidden="1" outlineLevel="3" thickBot="1" x14ac:dyDescent="0.25">
      <c r="A1094" s="251" t="s">
        <v>5163</v>
      </c>
      <c r="B1094" s="596" t="s">
        <v>3534</v>
      </c>
      <c r="C1094" s="600" t="s">
        <v>3349</v>
      </c>
      <c r="D1094" s="624" t="s">
        <v>3194</v>
      </c>
      <c r="E1094" s="209" t="s">
        <v>160</v>
      </c>
      <c r="F1094" s="209" t="s">
        <v>4381</v>
      </c>
      <c r="G1094" s="143" t="s">
        <v>1254</v>
      </c>
      <c r="H1094" s="526" t="s">
        <v>1227</v>
      </c>
      <c r="I1094" s="215" t="s">
        <v>768</v>
      </c>
      <c r="J1094" s="255">
        <v>2</v>
      </c>
      <c r="K1094" s="178" t="s">
        <v>448</v>
      </c>
      <c r="L1094" s="256" t="s">
        <v>5788</v>
      </c>
      <c r="M1094" s="253">
        <v>1</v>
      </c>
      <c r="N1094" s="147">
        <f t="shared" si="147"/>
        <v>2</v>
      </c>
      <c r="O1094" s="551" t="s">
        <v>6563</v>
      </c>
      <c r="P1094" s="152" t="s">
        <v>675</v>
      </c>
      <c r="Q1094" s="364">
        <v>5</v>
      </c>
      <c r="R1094" s="149">
        <f t="shared" si="146"/>
        <v>10</v>
      </c>
      <c r="S1094" s="434"/>
      <c r="T1094" s="491"/>
      <c r="U1094" s="453"/>
      <c r="V1094" s="453"/>
      <c r="W1094" s="430"/>
      <c r="X1094" s="430"/>
      <c r="Y1094" s="428"/>
      <c r="Z1094" s="433"/>
      <c r="AA1094" s="433"/>
      <c r="AB1094" s="152"/>
      <c r="AC1094" s="155"/>
      <c r="AD1094" s="119"/>
      <c r="AE1094" s="78"/>
      <c r="AF1094" s="123">
        <f t="shared" si="144"/>
        <v>13116</v>
      </c>
      <c r="AG1094" s="78">
        <f t="shared" si="148"/>
        <v>13116</v>
      </c>
    </row>
    <row r="1095" spans="1:33" ht="230.25" hidden="1" outlineLevel="3" thickBot="1" x14ac:dyDescent="0.25">
      <c r="A1095" s="251" t="s">
        <v>5164</v>
      </c>
      <c r="B1095" s="597"/>
      <c r="C1095" s="602"/>
      <c r="D1095" s="625"/>
      <c r="E1095" s="209" t="s">
        <v>1445</v>
      </c>
      <c r="F1095" s="209" t="s">
        <v>4382</v>
      </c>
      <c r="G1095" s="209" t="s">
        <v>3182</v>
      </c>
      <c r="H1095" s="526" t="s">
        <v>1227</v>
      </c>
      <c r="I1095" s="160" t="s">
        <v>1220</v>
      </c>
      <c r="J1095" s="255">
        <v>2</v>
      </c>
      <c r="K1095" s="178" t="s">
        <v>446</v>
      </c>
      <c r="L1095" s="256" t="s">
        <v>5792</v>
      </c>
      <c r="M1095" s="253">
        <v>1</v>
      </c>
      <c r="N1095" s="147">
        <f t="shared" si="147"/>
        <v>2</v>
      </c>
      <c r="O1095" s="551" t="s">
        <v>6563</v>
      </c>
      <c r="P1095" s="152" t="s">
        <v>675</v>
      </c>
      <c r="Q1095" s="364">
        <v>5</v>
      </c>
      <c r="R1095" s="149">
        <f t="shared" si="146"/>
        <v>10</v>
      </c>
      <c r="S1095" s="434"/>
      <c r="T1095" s="491"/>
      <c r="U1095" s="453"/>
      <c r="V1095" s="453"/>
      <c r="W1095" s="430"/>
      <c r="X1095" s="430"/>
      <c r="Y1095" s="428"/>
      <c r="Z1095" s="433"/>
      <c r="AA1095" s="433"/>
      <c r="AB1095" s="152"/>
      <c r="AC1095" s="155"/>
      <c r="AD1095" s="119"/>
      <c r="AE1095" s="78"/>
      <c r="AF1095" s="123">
        <f t="shared" si="144"/>
        <v>13117</v>
      </c>
      <c r="AG1095" s="78">
        <f t="shared" si="148"/>
        <v>13117</v>
      </c>
    </row>
    <row r="1096" spans="1:33" ht="230.25" hidden="1" outlineLevel="3" thickBot="1" x14ac:dyDescent="0.25">
      <c r="A1096" s="251" t="s">
        <v>5165</v>
      </c>
      <c r="B1096" s="596" t="s">
        <v>3535</v>
      </c>
      <c r="C1096" s="600" t="s">
        <v>3350</v>
      </c>
      <c r="D1096" s="624" t="s">
        <v>3195</v>
      </c>
      <c r="E1096" s="209" t="s">
        <v>160</v>
      </c>
      <c r="F1096" s="209" t="s">
        <v>4381</v>
      </c>
      <c r="G1096" s="143" t="s">
        <v>1254</v>
      </c>
      <c r="H1096" s="526" t="s">
        <v>1227</v>
      </c>
      <c r="I1096" s="215" t="s">
        <v>768</v>
      </c>
      <c r="J1096" s="255">
        <v>2</v>
      </c>
      <c r="K1096" s="178" t="s">
        <v>448</v>
      </c>
      <c r="L1096" s="256" t="s">
        <v>5788</v>
      </c>
      <c r="M1096" s="253">
        <v>1</v>
      </c>
      <c r="N1096" s="147">
        <f t="shared" si="147"/>
        <v>2</v>
      </c>
      <c r="O1096" s="551" t="s">
        <v>6563</v>
      </c>
      <c r="P1096" s="152" t="s">
        <v>675</v>
      </c>
      <c r="Q1096" s="364">
        <v>5</v>
      </c>
      <c r="R1096" s="149">
        <f t="shared" si="146"/>
        <v>10</v>
      </c>
      <c r="S1096" s="434"/>
      <c r="T1096" s="491"/>
      <c r="U1096" s="453"/>
      <c r="V1096" s="453"/>
      <c r="W1096" s="430"/>
      <c r="X1096" s="430"/>
      <c r="Y1096" s="428"/>
      <c r="Z1096" s="433"/>
      <c r="AA1096" s="433"/>
      <c r="AB1096" s="152"/>
      <c r="AC1096" s="155"/>
      <c r="AD1096" s="119"/>
      <c r="AE1096" s="78"/>
      <c r="AF1096" s="123">
        <f t="shared" si="144"/>
        <v>13118</v>
      </c>
      <c r="AG1096" s="78">
        <f t="shared" si="148"/>
        <v>13118</v>
      </c>
    </row>
    <row r="1097" spans="1:33" ht="230.25" hidden="1" outlineLevel="3" thickBot="1" x14ac:dyDescent="0.25">
      <c r="A1097" s="251" t="s">
        <v>5166</v>
      </c>
      <c r="B1097" s="597"/>
      <c r="C1097" s="602"/>
      <c r="D1097" s="625"/>
      <c r="E1097" s="209" t="s">
        <v>1445</v>
      </c>
      <c r="F1097" s="209" t="s">
        <v>4382</v>
      </c>
      <c r="G1097" s="209" t="s">
        <v>3182</v>
      </c>
      <c r="H1097" s="526" t="s">
        <v>1227</v>
      </c>
      <c r="I1097" s="160" t="s">
        <v>1220</v>
      </c>
      <c r="J1097" s="255">
        <v>2</v>
      </c>
      <c r="K1097" s="178" t="s">
        <v>446</v>
      </c>
      <c r="L1097" s="256" t="s">
        <v>5792</v>
      </c>
      <c r="M1097" s="253">
        <v>1</v>
      </c>
      <c r="N1097" s="147">
        <f t="shared" si="147"/>
        <v>2</v>
      </c>
      <c r="O1097" s="551" t="s">
        <v>6563</v>
      </c>
      <c r="P1097" s="152" t="s">
        <v>675</v>
      </c>
      <c r="Q1097" s="364">
        <v>5</v>
      </c>
      <c r="R1097" s="149">
        <f t="shared" si="146"/>
        <v>10</v>
      </c>
      <c r="S1097" s="434"/>
      <c r="T1097" s="491"/>
      <c r="U1097" s="453"/>
      <c r="V1097" s="453"/>
      <c r="W1097" s="430"/>
      <c r="X1097" s="430"/>
      <c r="Y1097" s="428"/>
      <c r="Z1097" s="433"/>
      <c r="AA1097" s="433"/>
      <c r="AB1097" s="152"/>
      <c r="AC1097" s="155"/>
      <c r="AD1097" s="119"/>
      <c r="AE1097" s="78"/>
      <c r="AF1097" s="123">
        <f t="shared" si="144"/>
        <v>13119</v>
      </c>
      <c r="AG1097" s="78">
        <f t="shared" si="148"/>
        <v>13119</v>
      </c>
    </row>
    <row r="1098" spans="1:33" ht="230.25" hidden="1" outlineLevel="3" thickBot="1" x14ac:dyDescent="0.25">
      <c r="A1098" s="251" t="s">
        <v>5167</v>
      </c>
      <c r="B1098" s="596" t="s">
        <v>3536</v>
      </c>
      <c r="C1098" s="600" t="s">
        <v>3351</v>
      </c>
      <c r="D1098" s="624" t="s">
        <v>3194</v>
      </c>
      <c r="E1098" s="209" t="s">
        <v>160</v>
      </c>
      <c r="F1098" s="209" t="s">
        <v>4381</v>
      </c>
      <c r="G1098" s="143" t="s">
        <v>1254</v>
      </c>
      <c r="H1098" s="526" t="s">
        <v>1227</v>
      </c>
      <c r="I1098" s="215" t="s">
        <v>768</v>
      </c>
      <c r="J1098" s="255">
        <v>2</v>
      </c>
      <c r="K1098" s="178" t="s">
        <v>448</v>
      </c>
      <c r="L1098" s="256" t="s">
        <v>5788</v>
      </c>
      <c r="M1098" s="253">
        <v>1</v>
      </c>
      <c r="N1098" s="147">
        <f t="shared" si="147"/>
        <v>2</v>
      </c>
      <c r="O1098" s="551" t="s">
        <v>6563</v>
      </c>
      <c r="P1098" s="152" t="s">
        <v>675</v>
      </c>
      <c r="Q1098" s="364">
        <v>5</v>
      </c>
      <c r="R1098" s="149">
        <f t="shared" si="146"/>
        <v>10</v>
      </c>
      <c r="S1098" s="434"/>
      <c r="T1098" s="491"/>
      <c r="U1098" s="453"/>
      <c r="V1098" s="453"/>
      <c r="W1098" s="430"/>
      <c r="X1098" s="430"/>
      <c r="Y1098" s="428"/>
      <c r="Z1098" s="433"/>
      <c r="AA1098" s="433"/>
      <c r="AB1098" s="152"/>
      <c r="AC1098" s="155"/>
      <c r="AD1098" s="119"/>
      <c r="AE1098" s="78"/>
      <c r="AF1098" s="123">
        <f t="shared" si="144"/>
        <v>13120</v>
      </c>
      <c r="AG1098" s="78">
        <f t="shared" si="148"/>
        <v>13120</v>
      </c>
    </row>
    <row r="1099" spans="1:33" ht="230.25" hidden="1" outlineLevel="3" thickBot="1" x14ac:dyDescent="0.25">
      <c r="A1099" s="251" t="s">
        <v>5168</v>
      </c>
      <c r="B1099" s="597"/>
      <c r="C1099" s="602"/>
      <c r="D1099" s="625"/>
      <c r="E1099" s="209" t="s">
        <v>1445</v>
      </c>
      <c r="F1099" s="209" t="s">
        <v>4382</v>
      </c>
      <c r="G1099" s="209" t="s">
        <v>3182</v>
      </c>
      <c r="H1099" s="526" t="s">
        <v>1227</v>
      </c>
      <c r="I1099" s="160" t="s">
        <v>1220</v>
      </c>
      <c r="J1099" s="255">
        <v>2</v>
      </c>
      <c r="K1099" s="178" t="s">
        <v>446</v>
      </c>
      <c r="L1099" s="256" t="s">
        <v>5792</v>
      </c>
      <c r="M1099" s="253">
        <v>1</v>
      </c>
      <c r="N1099" s="147">
        <f t="shared" si="147"/>
        <v>2</v>
      </c>
      <c r="O1099" s="551" t="s">
        <v>6563</v>
      </c>
      <c r="P1099" s="152" t="s">
        <v>675</v>
      </c>
      <c r="Q1099" s="364">
        <v>5</v>
      </c>
      <c r="R1099" s="149">
        <f t="shared" si="146"/>
        <v>10</v>
      </c>
      <c r="S1099" s="434"/>
      <c r="T1099" s="491"/>
      <c r="U1099" s="453"/>
      <c r="V1099" s="453"/>
      <c r="W1099" s="430"/>
      <c r="X1099" s="430"/>
      <c r="Y1099" s="428"/>
      <c r="Z1099" s="433"/>
      <c r="AA1099" s="433"/>
      <c r="AB1099" s="152"/>
      <c r="AC1099" s="155"/>
      <c r="AD1099" s="119"/>
      <c r="AE1099" s="78"/>
      <c r="AF1099" s="123">
        <f t="shared" ref="AF1099:AF1162" si="149">VALUE(RIGHT((IF(A1099="",0,A1099)),5))</f>
        <v>13121</v>
      </c>
      <c r="AG1099" s="78">
        <f t="shared" si="148"/>
        <v>13121</v>
      </c>
    </row>
    <row r="1100" spans="1:33" ht="230.25" hidden="1" outlineLevel="3" thickBot="1" x14ac:dyDescent="0.25">
      <c r="A1100" s="251" t="s">
        <v>5169</v>
      </c>
      <c r="B1100" s="596" t="s">
        <v>3537</v>
      </c>
      <c r="C1100" s="600" t="s">
        <v>3352</v>
      </c>
      <c r="D1100" s="624" t="s">
        <v>3195</v>
      </c>
      <c r="E1100" s="209" t="s">
        <v>160</v>
      </c>
      <c r="F1100" s="209" t="s">
        <v>4381</v>
      </c>
      <c r="G1100" s="143" t="s">
        <v>1254</v>
      </c>
      <c r="H1100" s="526" t="s">
        <v>1227</v>
      </c>
      <c r="I1100" s="215" t="s">
        <v>768</v>
      </c>
      <c r="J1100" s="255">
        <v>2</v>
      </c>
      <c r="K1100" s="178" t="s">
        <v>448</v>
      </c>
      <c r="L1100" s="256" t="s">
        <v>5788</v>
      </c>
      <c r="M1100" s="253">
        <v>1</v>
      </c>
      <c r="N1100" s="147">
        <f t="shared" si="147"/>
        <v>2</v>
      </c>
      <c r="O1100" s="551" t="s">
        <v>6563</v>
      </c>
      <c r="P1100" s="152" t="s">
        <v>675</v>
      </c>
      <c r="Q1100" s="364">
        <v>5</v>
      </c>
      <c r="R1100" s="149">
        <f t="shared" si="146"/>
        <v>10</v>
      </c>
      <c r="S1100" s="434"/>
      <c r="T1100" s="491"/>
      <c r="U1100" s="453"/>
      <c r="V1100" s="453"/>
      <c r="W1100" s="430"/>
      <c r="X1100" s="430"/>
      <c r="Y1100" s="428"/>
      <c r="Z1100" s="433"/>
      <c r="AA1100" s="433"/>
      <c r="AB1100" s="152"/>
      <c r="AC1100" s="155"/>
      <c r="AD1100" s="119"/>
      <c r="AE1100" s="78"/>
      <c r="AF1100" s="123">
        <f t="shared" si="149"/>
        <v>13122</v>
      </c>
      <c r="AG1100" s="78">
        <f t="shared" si="148"/>
        <v>13122</v>
      </c>
    </row>
    <row r="1101" spans="1:33" ht="230.25" hidden="1" outlineLevel="3" thickBot="1" x14ac:dyDescent="0.25">
      <c r="A1101" s="251" t="s">
        <v>5170</v>
      </c>
      <c r="B1101" s="597"/>
      <c r="C1101" s="602"/>
      <c r="D1101" s="625"/>
      <c r="E1101" s="209" t="s">
        <v>1445</v>
      </c>
      <c r="F1101" s="209" t="s">
        <v>4382</v>
      </c>
      <c r="G1101" s="209" t="s">
        <v>3182</v>
      </c>
      <c r="H1101" s="526" t="s">
        <v>1227</v>
      </c>
      <c r="I1101" s="160" t="s">
        <v>1220</v>
      </c>
      <c r="J1101" s="255">
        <v>2</v>
      </c>
      <c r="K1101" s="178" t="s">
        <v>446</v>
      </c>
      <c r="L1101" s="256" t="s">
        <v>5792</v>
      </c>
      <c r="M1101" s="253">
        <v>1</v>
      </c>
      <c r="N1101" s="147">
        <f t="shared" si="147"/>
        <v>2</v>
      </c>
      <c r="O1101" s="551" t="s">
        <v>6563</v>
      </c>
      <c r="P1101" s="152" t="s">
        <v>675</v>
      </c>
      <c r="Q1101" s="364">
        <v>5</v>
      </c>
      <c r="R1101" s="149">
        <f t="shared" si="146"/>
        <v>10</v>
      </c>
      <c r="S1101" s="434"/>
      <c r="T1101" s="491"/>
      <c r="U1101" s="453"/>
      <c r="V1101" s="453"/>
      <c r="W1101" s="430"/>
      <c r="X1101" s="430"/>
      <c r="Y1101" s="428"/>
      <c r="Z1101" s="433"/>
      <c r="AA1101" s="433"/>
      <c r="AB1101" s="152"/>
      <c r="AC1101" s="155"/>
      <c r="AD1101" s="119"/>
      <c r="AE1101" s="78"/>
      <c r="AF1101" s="123">
        <f t="shared" si="149"/>
        <v>13123</v>
      </c>
      <c r="AG1101" s="78">
        <f t="shared" si="148"/>
        <v>13123</v>
      </c>
    </row>
    <row r="1102" spans="1:33" ht="21" outlineLevel="2" collapsed="1" thickBot="1" x14ac:dyDescent="0.25">
      <c r="A1102" s="144"/>
      <c r="B1102" s="117" t="s">
        <v>2382</v>
      </c>
      <c r="C1102" s="270"/>
      <c r="D1102" s="117"/>
      <c r="E1102" s="117"/>
      <c r="F1102" s="117"/>
      <c r="G1102" s="117"/>
      <c r="H1102" s="117"/>
      <c r="I1102" s="117"/>
      <c r="J1102" s="117"/>
      <c r="K1102" s="117"/>
      <c r="L1102" s="117"/>
      <c r="M1102" s="117"/>
      <c r="N1102" s="117"/>
      <c r="O1102" s="117"/>
      <c r="P1102" s="117"/>
      <c r="Q1102" s="117"/>
      <c r="R1102" s="117"/>
      <c r="S1102" s="117"/>
      <c r="T1102" s="117"/>
      <c r="U1102" s="117"/>
      <c r="V1102" s="117"/>
      <c r="W1102" s="117"/>
      <c r="X1102" s="117"/>
      <c r="Y1102" s="117"/>
      <c r="Z1102" s="117"/>
      <c r="AA1102" s="117"/>
      <c r="AB1102" s="117"/>
      <c r="AC1102" s="117"/>
      <c r="AD1102" s="118"/>
      <c r="AE1102" s="78"/>
      <c r="AF1102" s="123">
        <f t="shared" si="149"/>
        <v>0</v>
      </c>
    </row>
    <row r="1103" spans="1:33" ht="230.25" hidden="1" outlineLevel="3" thickBot="1" x14ac:dyDescent="0.25">
      <c r="A1103" s="349" t="s">
        <v>5171</v>
      </c>
      <c r="B1103" s="596" t="s">
        <v>4383</v>
      </c>
      <c r="C1103" s="600" t="s">
        <v>3267</v>
      </c>
      <c r="D1103" s="624" t="s">
        <v>720</v>
      </c>
      <c r="E1103" s="139" t="s">
        <v>208</v>
      </c>
      <c r="F1103" s="209" t="s">
        <v>2410</v>
      </c>
      <c r="G1103" s="143" t="s">
        <v>1254</v>
      </c>
      <c r="H1103" s="526" t="s">
        <v>1227</v>
      </c>
      <c r="I1103" s="215" t="s">
        <v>768</v>
      </c>
      <c r="J1103" s="255">
        <v>1</v>
      </c>
      <c r="K1103" s="259" t="s">
        <v>192</v>
      </c>
      <c r="L1103" s="215" t="s">
        <v>203</v>
      </c>
      <c r="M1103" s="149">
        <v>1</v>
      </c>
      <c r="N1103" s="132">
        <f t="shared" ref="N1103:N1115" si="150">J1103*M1103</f>
        <v>1</v>
      </c>
      <c r="O1103" s="551" t="s">
        <v>6563</v>
      </c>
      <c r="P1103" s="70" t="s">
        <v>103</v>
      </c>
      <c r="Q1103" s="338">
        <v>5</v>
      </c>
      <c r="R1103" s="149">
        <f t="shared" ref="R1103:R1109" si="151">J1103*M1103*Q1103</f>
        <v>5</v>
      </c>
      <c r="S1103" s="434"/>
      <c r="T1103" s="491"/>
      <c r="U1103" s="453"/>
      <c r="V1103" s="453"/>
      <c r="W1103" s="430"/>
      <c r="X1103" s="430"/>
      <c r="Y1103" s="428"/>
      <c r="Z1103" s="433"/>
      <c r="AA1103" s="433"/>
      <c r="AB1103" s="152"/>
      <c r="AC1103" s="155"/>
      <c r="AD1103" s="119"/>
      <c r="AE1103" s="78"/>
      <c r="AF1103" s="123">
        <f t="shared" si="149"/>
        <v>13124</v>
      </c>
    </row>
    <row r="1104" spans="1:33" ht="230.25" hidden="1" outlineLevel="3" thickBot="1" x14ac:dyDescent="0.25">
      <c r="A1104" s="414" t="s">
        <v>5172</v>
      </c>
      <c r="B1104" s="597"/>
      <c r="C1104" s="602"/>
      <c r="D1104" s="625"/>
      <c r="E1104" s="139" t="s">
        <v>255</v>
      </c>
      <c r="F1104" s="209" t="s">
        <v>3268</v>
      </c>
      <c r="G1104" s="133" t="s">
        <v>3056</v>
      </c>
      <c r="H1104" s="526" t="s">
        <v>1803</v>
      </c>
      <c r="I1104" s="133" t="s">
        <v>3018</v>
      </c>
      <c r="J1104" s="257">
        <v>3</v>
      </c>
      <c r="K1104" s="178" t="s">
        <v>453</v>
      </c>
      <c r="L1104" s="256" t="s">
        <v>449</v>
      </c>
      <c r="M1104" s="194">
        <v>2</v>
      </c>
      <c r="N1104" s="132">
        <f t="shared" si="150"/>
        <v>6</v>
      </c>
      <c r="O1104" s="551" t="s">
        <v>6563</v>
      </c>
      <c r="P1104" s="158" t="s">
        <v>6348</v>
      </c>
      <c r="Q1104" s="338">
        <v>3</v>
      </c>
      <c r="R1104" s="149">
        <f t="shared" si="151"/>
        <v>18</v>
      </c>
      <c r="S1104" s="434"/>
      <c r="T1104" s="491"/>
      <c r="U1104" s="453"/>
      <c r="V1104" s="453"/>
      <c r="W1104" s="430"/>
      <c r="X1104" s="430"/>
      <c r="Y1104" s="428"/>
      <c r="Z1104" s="433"/>
      <c r="AA1104" s="433"/>
      <c r="AB1104" s="152"/>
      <c r="AC1104" s="155"/>
      <c r="AD1104" s="119"/>
      <c r="AE1104" s="78"/>
      <c r="AF1104" s="123">
        <f t="shared" si="149"/>
        <v>13125</v>
      </c>
    </row>
    <row r="1105" spans="1:32" ht="230.25" hidden="1" outlineLevel="3" thickBot="1" x14ac:dyDescent="0.25">
      <c r="A1105" s="349" t="s">
        <v>5173</v>
      </c>
      <c r="B1105" s="596" t="s">
        <v>4384</v>
      </c>
      <c r="C1105" s="600" t="s">
        <v>3270</v>
      </c>
      <c r="D1105" s="624" t="s">
        <v>720</v>
      </c>
      <c r="E1105" s="139" t="s">
        <v>208</v>
      </c>
      <c r="F1105" s="209" t="s">
        <v>2410</v>
      </c>
      <c r="G1105" s="143" t="s">
        <v>1254</v>
      </c>
      <c r="H1105" s="526" t="s">
        <v>1227</v>
      </c>
      <c r="I1105" s="215" t="s">
        <v>768</v>
      </c>
      <c r="J1105" s="255">
        <v>1</v>
      </c>
      <c r="K1105" s="259" t="s">
        <v>192</v>
      </c>
      <c r="L1105" s="215" t="s">
        <v>203</v>
      </c>
      <c r="M1105" s="149">
        <v>1</v>
      </c>
      <c r="N1105" s="132">
        <f t="shared" si="150"/>
        <v>1</v>
      </c>
      <c r="O1105" s="551" t="s">
        <v>6563</v>
      </c>
      <c r="P1105" s="70" t="s">
        <v>103</v>
      </c>
      <c r="Q1105" s="338">
        <v>5</v>
      </c>
      <c r="R1105" s="149">
        <f t="shared" si="151"/>
        <v>5</v>
      </c>
      <c r="S1105" s="434"/>
      <c r="T1105" s="491"/>
      <c r="U1105" s="453"/>
      <c r="V1105" s="453"/>
      <c r="W1105" s="430"/>
      <c r="X1105" s="430"/>
      <c r="Y1105" s="428"/>
      <c r="Z1105" s="433"/>
      <c r="AA1105" s="433"/>
      <c r="AB1105" s="152"/>
      <c r="AC1105" s="155"/>
      <c r="AD1105" s="119"/>
      <c r="AE1105" s="78"/>
      <c r="AF1105" s="123">
        <f t="shared" si="149"/>
        <v>13126</v>
      </c>
    </row>
    <row r="1106" spans="1:32" ht="230.25" hidden="1" outlineLevel="3" thickBot="1" x14ac:dyDescent="0.25">
      <c r="A1106" s="414" t="s">
        <v>5174</v>
      </c>
      <c r="B1106" s="597"/>
      <c r="C1106" s="602"/>
      <c r="D1106" s="625"/>
      <c r="E1106" s="139" t="s">
        <v>255</v>
      </c>
      <c r="F1106" s="209" t="s">
        <v>3269</v>
      </c>
      <c r="G1106" s="133" t="s">
        <v>3056</v>
      </c>
      <c r="H1106" s="526" t="s">
        <v>1803</v>
      </c>
      <c r="I1106" s="133" t="s">
        <v>3018</v>
      </c>
      <c r="J1106" s="257">
        <v>3</v>
      </c>
      <c r="K1106" s="178" t="s">
        <v>453</v>
      </c>
      <c r="L1106" s="256" t="s">
        <v>449</v>
      </c>
      <c r="M1106" s="194">
        <v>2</v>
      </c>
      <c r="N1106" s="132">
        <f t="shared" si="150"/>
        <v>6</v>
      </c>
      <c r="O1106" s="551" t="s">
        <v>6563</v>
      </c>
      <c r="P1106" s="158" t="s">
        <v>6348</v>
      </c>
      <c r="Q1106" s="338">
        <v>3</v>
      </c>
      <c r="R1106" s="149">
        <f t="shared" si="151"/>
        <v>18</v>
      </c>
      <c r="S1106" s="434"/>
      <c r="T1106" s="491"/>
      <c r="U1106" s="453"/>
      <c r="V1106" s="453"/>
      <c r="W1106" s="430"/>
      <c r="X1106" s="430"/>
      <c r="Y1106" s="428"/>
      <c r="Z1106" s="433"/>
      <c r="AA1106" s="433"/>
      <c r="AB1106" s="152"/>
      <c r="AC1106" s="155"/>
      <c r="AD1106" s="119"/>
      <c r="AE1106" s="78"/>
      <c r="AF1106" s="123">
        <f t="shared" si="149"/>
        <v>13127</v>
      </c>
    </row>
    <row r="1107" spans="1:32" ht="230.25" hidden="1" outlineLevel="3" thickBot="1" x14ac:dyDescent="0.25">
      <c r="A1107" s="349" t="s">
        <v>5175</v>
      </c>
      <c r="B1107" s="596" t="s">
        <v>4385</v>
      </c>
      <c r="C1107" s="600" t="s">
        <v>3274</v>
      </c>
      <c r="D1107" s="624" t="s">
        <v>720</v>
      </c>
      <c r="E1107" s="139" t="s">
        <v>208</v>
      </c>
      <c r="F1107" s="209" t="s">
        <v>2410</v>
      </c>
      <c r="G1107" s="143" t="s">
        <v>1254</v>
      </c>
      <c r="H1107" s="526" t="s">
        <v>1227</v>
      </c>
      <c r="I1107" s="215" t="s">
        <v>768</v>
      </c>
      <c r="J1107" s="255">
        <v>1</v>
      </c>
      <c r="K1107" s="259" t="s">
        <v>192</v>
      </c>
      <c r="L1107" s="215" t="s">
        <v>203</v>
      </c>
      <c r="M1107" s="149">
        <v>1</v>
      </c>
      <c r="N1107" s="132">
        <f t="shared" si="150"/>
        <v>1</v>
      </c>
      <c r="O1107" s="551" t="s">
        <v>6563</v>
      </c>
      <c r="P1107" s="70" t="s">
        <v>103</v>
      </c>
      <c r="Q1107" s="338">
        <v>5</v>
      </c>
      <c r="R1107" s="149">
        <f t="shared" si="151"/>
        <v>5</v>
      </c>
      <c r="S1107" s="434"/>
      <c r="T1107" s="491"/>
      <c r="U1107" s="453"/>
      <c r="V1107" s="453"/>
      <c r="W1107" s="430"/>
      <c r="X1107" s="430"/>
      <c r="Y1107" s="428"/>
      <c r="Z1107" s="433"/>
      <c r="AA1107" s="433"/>
      <c r="AB1107" s="152"/>
      <c r="AC1107" s="155"/>
      <c r="AD1107" s="119"/>
      <c r="AE1107" s="78"/>
      <c r="AF1107" s="123">
        <f t="shared" si="149"/>
        <v>13128</v>
      </c>
    </row>
    <row r="1108" spans="1:32" ht="230.25" hidden="1" outlineLevel="3" thickBot="1" x14ac:dyDescent="0.25">
      <c r="A1108" s="414" t="s">
        <v>5176</v>
      </c>
      <c r="B1108" s="597"/>
      <c r="C1108" s="602"/>
      <c r="D1108" s="625"/>
      <c r="E1108" s="139" t="s">
        <v>255</v>
      </c>
      <c r="F1108" s="209" t="s">
        <v>3271</v>
      </c>
      <c r="G1108" s="133" t="s">
        <v>3056</v>
      </c>
      <c r="H1108" s="526" t="s">
        <v>1803</v>
      </c>
      <c r="I1108" s="133" t="s">
        <v>3018</v>
      </c>
      <c r="J1108" s="257">
        <v>3</v>
      </c>
      <c r="K1108" s="178" t="s">
        <v>453</v>
      </c>
      <c r="L1108" s="256" t="s">
        <v>449</v>
      </c>
      <c r="M1108" s="194">
        <v>2</v>
      </c>
      <c r="N1108" s="132">
        <f t="shared" si="150"/>
        <v>6</v>
      </c>
      <c r="O1108" s="551" t="s">
        <v>6563</v>
      </c>
      <c r="P1108" s="158" t="s">
        <v>6348</v>
      </c>
      <c r="Q1108" s="338">
        <v>3</v>
      </c>
      <c r="R1108" s="149">
        <f t="shared" si="151"/>
        <v>18</v>
      </c>
      <c r="S1108" s="434"/>
      <c r="T1108" s="491"/>
      <c r="U1108" s="453"/>
      <c r="V1108" s="453"/>
      <c r="W1108" s="430"/>
      <c r="X1108" s="430"/>
      <c r="Y1108" s="428"/>
      <c r="Z1108" s="433"/>
      <c r="AA1108" s="433"/>
      <c r="AB1108" s="152"/>
      <c r="AC1108" s="155"/>
      <c r="AD1108" s="119"/>
      <c r="AE1108" s="78"/>
      <c r="AF1108" s="123">
        <f t="shared" si="149"/>
        <v>13129</v>
      </c>
    </row>
    <row r="1109" spans="1:32" ht="230.25" hidden="1" outlineLevel="3" thickBot="1" x14ac:dyDescent="0.25">
      <c r="A1109" s="349" t="s">
        <v>5177</v>
      </c>
      <c r="B1109" s="596" t="s">
        <v>4359</v>
      </c>
      <c r="C1109" s="600" t="s">
        <v>3273</v>
      </c>
      <c r="D1109" s="624" t="s">
        <v>720</v>
      </c>
      <c r="E1109" s="139" t="s">
        <v>208</v>
      </c>
      <c r="F1109" s="209" t="s">
        <v>2410</v>
      </c>
      <c r="G1109" s="143" t="s">
        <v>1254</v>
      </c>
      <c r="H1109" s="526" t="s">
        <v>1227</v>
      </c>
      <c r="I1109" s="215" t="s">
        <v>768</v>
      </c>
      <c r="J1109" s="255">
        <v>1</v>
      </c>
      <c r="K1109" s="259" t="s">
        <v>192</v>
      </c>
      <c r="L1109" s="215" t="s">
        <v>203</v>
      </c>
      <c r="M1109" s="149">
        <v>1</v>
      </c>
      <c r="N1109" s="132">
        <f t="shared" si="150"/>
        <v>1</v>
      </c>
      <c r="O1109" s="551" t="s">
        <v>6563</v>
      </c>
      <c r="P1109" s="70" t="s">
        <v>103</v>
      </c>
      <c r="Q1109" s="338">
        <v>5</v>
      </c>
      <c r="R1109" s="149">
        <f t="shared" si="151"/>
        <v>5</v>
      </c>
      <c r="S1109" s="434"/>
      <c r="T1109" s="491"/>
      <c r="U1109" s="453"/>
      <c r="V1109" s="453"/>
      <c r="W1109" s="430"/>
      <c r="X1109" s="430"/>
      <c r="Y1109" s="428"/>
      <c r="Z1109" s="433"/>
      <c r="AA1109" s="433"/>
      <c r="AB1109" s="152"/>
      <c r="AC1109" s="155"/>
      <c r="AD1109" s="119"/>
      <c r="AE1109" s="78"/>
      <c r="AF1109" s="123">
        <f t="shared" si="149"/>
        <v>13130</v>
      </c>
    </row>
    <row r="1110" spans="1:32" ht="230.25" hidden="1" outlineLevel="3" thickBot="1" x14ac:dyDescent="0.25">
      <c r="A1110" s="414" t="s">
        <v>5178</v>
      </c>
      <c r="B1110" s="597"/>
      <c r="C1110" s="602"/>
      <c r="D1110" s="625"/>
      <c r="E1110" s="139" t="s">
        <v>255</v>
      </c>
      <c r="F1110" s="209" t="s">
        <v>3272</v>
      </c>
      <c r="G1110" s="133" t="s">
        <v>3056</v>
      </c>
      <c r="H1110" s="526" t="s">
        <v>1803</v>
      </c>
      <c r="I1110" s="133" t="s">
        <v>3018</v>
      </c>
      <c r="J1110" s="257">
        <v>3</v>
      </c>
      <c r="K1110" s="178" t="s">
        <v>453</v>
      </c>
      <c r="L1110" s="256" t="s">
        <v>449</v>
      </c>
      <c r="M1110" s="194">
        <v>2</v>
      </c>
      <c r="N1110" s="132">
        <f t="shared" si="150"/>
        <v>6</v>
      </c>
      <c r="O1110" s="551" t="s">
        <v>6563</v>
      </c>
      <c r="P1110" s="158" t="s">
        <v>6348</v>
      </c>
      <c r="Q1110" s="338">
        <v>3</v>
      </c>
      <c r="R1110" s="149">
        <f t="shared" ref="R1110:R1115" si="152">J1110*M1110*Q1110</f>
        <v>18</v>
      </c>
      <c r="S1110" s="434"/>
      <c r="T1110" s="491"/>
      <c r="U1110" s="453"/>
      <c r="V1110" s="453"/>
      <c r="W1110" s="430"/>
      <c r="X1110" s="430"/>
      <c r="Y1110" s="428"/>
      <c r="Z1110" s="433"/>
      <c r="AA1110" s="433"/>
      <c r="AB1110" s="152"/>
      <c r="AC1110" s="155"/>
      <c r="AD1110" s="119"/>
      <c r="AE1110" s="78"/>
      <c r="AF1110" s="123">
        <f t="shared" si="149"/>
        <v>13131</v>
      </c>
    </row>
    <row r="1111" spans="1:32" ht="230.25" hidden="1" outlineLevel="3" thickBot="1" x14ac:dyDescent="0.25">
      <c r="A1111" s="349" t="s">
        <v>5179</v>
      </c>
      <c r="B1111" s="596" t="s">
        <v>4355</v>
      </c>
      <c r="C1111" s="600" t="s">
        <v>3266</v>
      </c>
      <c r="D1111" s="624" t="s">
        <v>720</v>
      </c>
      <c r="E1111" s="139" t="s">
        <v>208</v>
      </c>
      <c r="F1111" s="209" t="s">
        <v>2410</v>
      </c>
      <c r="G1111" s="143" t="s">
        <v>1254</v>
      </c>
      <c r="H1111" s="526" t="s">
        <v>1227</v>
      </c>
      <c r="I1111" s="215" t="s">
        <v>768</v>
      </c>
      <c r="J1111" s="255">
        <v>1</v>
      </c>
      <c r="K1111" s="259" t="s">
        <v>192</v>
      </c>
      <c r="L1111" s="215" t="s">
        <v>203</v>
      </c>
      <c r="M1111" s="149">
        <v>1</v>
      </c>
      <c r="N1111" s="132">
        <f t="shared" si="150"/>
        <v>1</v>
      </c>
      <c r="O1111" s="551" t="s">
        <v>6563</v>
      </c>
      <c r="P1111" s="70" t="s">
        <v>103</v>
      </c>
      <c r="Q1111" s="338">
        <v>5</v>
      </c>
      <c r="R1111" s="149">
        <f t="shared" si="152"/>
        <v>5</v>
      </c>
      <c r="S1111" s="434"/>
      <c r="T1111" s="491"/>
      <c r="U1111" s="453"/>
      <c r="V1111" s="453"/>
      <c r="W1111" s="430"/>
      <c r="X1111" s="430"/>
      <c r="Y1111" s="428"/>
      <c r="Z1111" s="433"/>
      <c r="AA1111" s="433"/>
      <c r="AB1111" s="152"/>
      <c r="AC1111" s="155"/>
      <c r="AD1111" s="119"/>
      <c r="AE1111" s="78"/>
      <c r="AF1111" s="123">
        <f t="shared" si="149"/>
        <v>13132</v>
      </c>
    </row>
    <row r="1112" spans="1:32" ht="230.25" hidden="1" outlineLevel="3" thickBot="1" x14ac:dyDescent="0.25">
      <c r="A1112" s="414" t="s">
        <v>5180</v>
      </c>
      <c r="B1112" s="628"/>
      <c r="C1112" s="601"/>
      <c r="D1112" s="638"/>
      <c r="E1112" s="139" t="s">
        <v>255</v>
      </c>
      <c r="F1112" s="209" t="s">
        <v>3265</v>
      </c>
      <c r="G1112" s="133" t="s">
        <v>3056</v>
      </c>
      <c r="H1112" s="526" t="s">
        <v>1803</v>
      </c>
      <c r="I1112" s="133" t="s">
        <v>3018</v>
      </c>
      <c r="J1112" s="257">
        <v>3</v>
      </c>
      <c r="K1112" s="178" t="s">
        <v>453</v>
      </c>
      <c r="L1112" s="256" t="s">
        <v>449</v>
      </c>
      <c r="M1112" s="131">
        <v>2</v>
      </c>
      <c r="N1112" s="132">
        <f t="shared" si="150"/>
        <v>6</v>
      </c>
      <c r="O1112" s="551" t="s">
        <v>6563</v>
      </c>
      <c r="P1112" s="158" t="s">
        <v>6348</v>
      </c>
      <c r="Q1112" s="338">
        <v>3</v>
      </c>
      <c r="R1112" s="149">
        <f t="shared" si="152"/>
        <v>18</v>
      </c>
      <c r="S1112" s="434"/>
      <c r="T1112" s="491"/>
      <c r="U1112" s="453"/>
      <c r="V1112" s="453"/>
      <c r="W1112" s="430"/>
      <c r="X1112" s="430"/>
      <c r="Y1112" s="428"/>
      <c r="Z1112" s="433"/>
      <c r="AA1112" s="433"/>
      <c r="AB1112" s="152"/>
      <c r="AC1112" s="155"/>
      <c r="AD1112" s="119"/>
      <c r="AE1112" s="78"/>
      <c r="AF1112" s="123">
        <f t="shared" si="149"/>
        <v>13133</v>
      </c>
    </row>
    <row r="1113" spans="1:32" ht="230.25" hidden="1" outlineLevel="3" thickBot="1" x14ac:dyDescent="0.25">
      <c r="A1113" s="251" t="s">
        <v>5181</v>
      </c>
      <c r="B1113" s="596" t="s">
        <v>4386</v>
      </c>
      <c r="C1113" s="600" t="s">
        <v>3275</v>
      </c>
      <c r="D1113" s="624" t="s">
        <v>3281</v>
      </c>
      <c r="E1113" s="139" t="s">
        <v>3279</v>
      </c>
      <c r="F1113" s="139" t="s">
        <v>5874</v>
      </c>
      <c r="G1113" s="133" t="s">
        <v>3056</v>
      </c>
      <c r="H1113" s="526" t="s">
        <v>1803</v>
      </c>
      <c r="I1113" s="133" t="s">
        <v>3018</v>
      </c>
      <c r="J1113" s="146">
        <v>3</v>
      </c>
      <c r="K1113" s="134" t="s">
        <v>459</v>
      </c>
      <c r="L1113" s="125" t="s">
        <v>5788</v>
      </c>
      <c r="M1113" s="148">
        <v>1</v>
      </c>
      <c r="N1113" s="132">
        <f t="shared" si="150"/>
        <v>3</v>
      </c>
      <c r="O1113" s="551" t="s">
        <v>6563</v>
      </c>
      <c r="P1113" s="158" t="s">
        <v>6348</v>
      </c>
      <c r="Q1113" s="339">
        <v>3</v>
      </c>
      <c r="R1113" s="149">
        <f t="shared" si="152"/>
        <v>9</v>
      </c>
      <c r="S1113" s="434"/>
      <c r="T1113" s="491"/>
      <c r="U1113" s="453"/>
      <c r="V1113" s="453"/>
      <c r="W1113" s="430"/>
      <c r="X1113" s="430"/>
      <c r="Y1113" s="428"/>
      <c r="Z1113" s="433"/>
      <c r="AA1113" s="433"/>
      <c r="AB1113" s="152"/>
      <c r="AC1113" s="155"/>
      <c r="AD1113" s="119"/>
      <c r="AE1113" s="78"/>
      <c r="AF1113" s="123">
        <f t="shared" si="149"/>
        <v>13134</v>
      </c>
    </row>
    <row r="1114" spans="1:32" ht="230.25" hidden="1" outlineLevel="3" thickBot="1" x14ac:dyDescent="0.25">
      <c r="A1114" s="251" t="s">
        <v>5182</v>
      </c>
      <c r="B1114" s="597"/>
      <c r="C1114" s="602"/>
      <c r="D1114" s="625"/>
      <c r="E1114" s="139" t="s">
        <v>3280</v>
      </c>
      <c r="F1114" s="139" t="s">
        <v>2410</v>
      </c>
      <c r="G1114" s="143" t="s">
        <v>1254</v>
      </c>
      <c r="H1114" s="526" t="s">
        <v>1227</v>
      </c>
      <c r="I1114" s="215" t="s">
        <v>768</v>
      </c>
      <c r="J1114" s="130">
        <v>1</v>
      </c>
      <c r="K1114" s="134" t="s">
        <v>444</v>
      </c>
      <c r="L1114" s="125" t="s">
        <v>449</v>
      </c>
      <c r="M1114" s="148">
        <v>1</v>
      </c>
      <c r="N1114" s="132">
        <f t="shared" si="150"/>
        <v>1</v>
      </c>
      <c r="O1114" s="551" t="s">
        <v>6563</v>
      </c>
      <c r="P1114" s="158" t="s">
        <v>103</v>
      </c>
      <c r="Q1114" s="339">
        <v>5</v>
      </c>
      <c r="R1114" s="149">
        <f t="shared" si="152"/>
        <v>5</v>
      </c>
      <c r="S1114" s="434"/>
      <c r="T1114" s="491"/>
      <c r="U1114" s="453"/>
      <c r="V1114" s="453"/>
      <c r="W1114" s="430"/>
      <c r="X1114" s="430"/>
      <c r="Y1114" s="428"/>
      <c r="Z1114" s="433"/>
      <c r="AA1114" s="433"/>
      <c r="AB1114" s="152"/>
      <c r="AC1114" s="155"/>
      <c r="AD1114" s="119"/>
      <c r="AE1114" s="78"/>
      <c r="AF1114" s="123">
        <f t="shared" si="149"/>
        <v>13135</v>
      </c>
    </row>
    <row r="1115" spans="1:32" ht="230.25" hidden="1" outlineLevel="3" thickBot="1" x14ac:dyDescent="0.25">
      <c r="A1115" s="251" t="s">
        <v>5183</v>
      </c>
      <c r="B1115" s="178" t="s">
        <v>3276</v>
      </c>
      <c r="C1115" s="254" t="s">
        <v>3277</v>
      </c>
      <c r="D1115" s="133" t="s">
        <v>5820</v>
      </c>
      <c r="E1115" s="139" t="s">
        <v>3278</v>
      </c>
      <c r="F1115" s="139" t="s">
        <v>3282</v>
      </c>
      <c r="G1115" s="133" t="s">
        <v>3056</v>
      </c>
      <c r="H1115" s="526" t="s">
        <v>1803</v>
      </c>
      <c r="I1115" s="133" t="s">
        <v>3018</v>
      </c>
      <c r="J1115" s="146">
        <v>3</v>
      </c>
      <c r="K1115" s="134" t="s">
        <v>222</v>
      </c>
      <c r="L1115" s="125" t="s">
        <v>203</v>
      </c>
      <c r="M1115" s="148">
        <v>1</v>
      </c>
      <c r="N1115" s="132">
        <f t="shared" si="150"/>
        <v>3</v>
      </c>
      <c r="O1115" s="551" t="s">
        <v>6563</v>
      </c>
      <c r="P1115" s="158" t="s">
        <v>6348</v>
      </c>
      <c r="Q1115" s="339">
        <v>3</v>
      </c>
      <c r="R1115" s="149">
        <f t="shared" si="152"/>
        <v>9</v>
      </c>
      <c r="S1115" s="434"/>
      <c r="T1115" s="491"/>
      <c r="U1115" s="453"/>
      <c r="V1115" s="453"/>
      <c r="W1115" s="430"/>
      <c r="X1115" s="430"/>
      <c r="Y1115" s="428"/>
      <c r="Z1115" s="433"/>
      <c r="AA1115" s="433"/>
      <c r="AB1115" s="152"/>
      <c r="AC1115" s="155"/>
      <c r="AD1115" s="119"/>
      <c r="AE1115" s="78"/>
      <c r="AF1115" s="123">
        <f t="shared" si="149"/>
        <v>13136</v>
      </c>
    </row>
    <row r="1116" spans="1:32" ht="21" outlineLevel="2" collapsed="1" thickBot="1" x14ac:dyDescent="0.25">
      <c r="A1116" s="144"/>
      <c r="B1116" s="117" t="s">
        <v>3538</v>
      </c>
      <c r="C1116" s="272"/>
      <c r="D1116" s="117"/>
      <c r="E1116" s="117"/>
      <c r="F1116" s="117"/>
      <c r="G1116" s="117"/>
      <c r="H1116" s="117"/>
      <c r="I1116" s="117"/>
      <c r="J1116" s="117"/>
      <c r="K1116" s="117"/>
      <c r="L1116" s="117"/>
      <c r="M1116" s="117"/>
      <c r="N1116" s="117"/>
      <c r="O1116" s="117"/>
      <c r="P1116" s="117"/>
      <c r="Q1116" s="117"/>
      <c r="R1116" s="117"/>
      <c r="S1116" s="117"/>
      <c r="T1116" s="117"/>
      <c r="U1116" s="117"/>
      <c r="V1116" s="117"/>
      <c r="W1116" s="117"/>
      <c r="X1116" s="117"/>
      <c r="Y1116" s="117"/>
      <c r="Z1116" s="117"/>
      <c r="AA1116" s="117"/>
      <c r="AB1116" s="117"/>
      <c r="AC1116" s="117"/>
      <c r="AD1116" s="118"/>
      <c r="AE1116" s="78"/>
      <c r="AF1116" s="123">
        <f t="shared" si="149"/>
        <v>0</v>
      </c>
    </row>
    <row r="1117" spans="1:32" ht="230.25" hidden="1" outlineLevel="3" thickBot="1" x14ac:dyDescent="0.25">
      <c r="A1117" s="349" t="s">
        <v>5184</v>
      </c>
      <c r="B1117" s="670" t="s">
        <v>4387</v>
      </c>
      <c r="C1117" s="656" t="s">
        <v>3540</v>
      </c>
      <c r="D1117" s="657" t="s">
        <v>720</v>
      </c>
      <c r="E1117" s="139" t="s">
        <v>208</v>
      </c>
      <c r="F1117" s="209" t="s">
        <v>2410</v>
      </c>
      <c r="G1117" s="143" t="s">
        <v>1254</v>
      </c>
      <c r="H1117" s="526" t="s">
        <v>1227</v>
      </c>
      <c r="I1117" s="215" t="s">
        <v>768</v>
      </c>
      <c r="J1117" s="255">
        <v>1</v>
      </c>
      <c r="K1117" s="259" t="s">
        <v>192</v>
      </c>
      <c r="L1117" s="215" t="s">
        <v>203</v>
      </c>
      <c r="M1117" s="223">
        <v>1</v>
      </c>
      <c r="N1117" s="147">
        <f>M1117*J1117</f>
        <v>1</v>
      </c>
      <c r="O1117" s="551" t="s">
        <v>6563</v>
      </c>
      <c r="P1117" s="70" t="s">
        <v>103</v>
      </c>
      <c r="Q1117" s="338">
        <v>5</v>
      </c>
      <c r="R1117" s="149">
        <f>Q1117*N1117</f>
        <v>5</v>
      </c>
      <c r="S1117" s="434"/>
      <c r="T1117" s="491"/>
      <c r="U1117" s="453"/>
      <c r="V1117" s="453"/>
      <c r="W1117" s="430"/>
      <c r="X1117" s="430"/>
      <c r="Y1117" s="428"/>
      <c r="Z1117" s="433"/>
      <c r="AA1117" s="433"/>
      <c r="AB1117" s="152"/>
      <c r="AC1117" s="155"/>
      <c r="AD1117" s="119"/>
      <c r="AE1117" s="78"/>
      <c r="AF1117" s="123">
        <f t="shared" si="149"/>
        <v>13137</v>
      </c>
    </row>
    <row r="1118" spans="1:32" ht="230.25" hidden="1" outlineLevel="3" thickBot="1" x14ac:dyDescent="0.25">
      <c r="A1118" s="414" t="s">
        <v>5185</v>
      </c>
      <c r="B1118" s="597"/>
      <c r="C1118" s="602"/>
      <c r="D1118" s="625"/>
      <c r="E1118" s="139" t="s">
        <v>255</v>
      </c>
      <c r="F1118" s="209" t="s">
        <v>3539</v>
      </c>
      <c r="G1118" s="143" t="s">
        <v>1254</v>
      </c>
      <c r="H1118" s="526" t="s">
        <v>1227</v>
      </c>
      <c r="I1118" s="215" t="s">
        <v>768</v>
      </c>
      <c r="J1118" s="255">
        <v>1</v>
      </c>
      <c r="K1118" s="178" t="s">
        <v>453</v>
      </c>
      <c r="L1118" s="256" t="s">
        <v>449</v>
      </c>
      <c r="M1118" s="351">
        <v>1</v>
      </c>
      <c r="N1118" s="147">
        <f>M1118*J1118</f>
        <v>1</v>
      </c>
      <c r="O1118" s="551" t="s">
        <v>6563</v>
      </c>
      <c r="P1118" s="323" t="s">
        <v>675</v>
      </c>
      <c r="Q1118" s="338">
        <v>5</v>
      </c>
      <c r="R1118" s="149">
        <f>Q1118*N1118</f>
        <v>5</v>
      </c>
      <c r="S1118" s="434"/>
      <c r="T1118" s="491"/>
      <c r="U1118" s="453"/>
      <c r="V1118" s="453"/>
      <c r="W1118" s="430"/>
      <c r="X1118" s="430"/>
      <c r="Y1118" s="428"/>
      <c r="Z1118" s="433"/>
      <c r="AA1118" s="433"/>
      <c r="AB1118" s="152"/>
      <c r="AC1118" s="155"/>
      <c r="AD1118" s="119"/>
      <c r="AE1118" s="78"/>
      <c r="AF1118" s="123">
        <f t="shared" si="149"/>
        <v>13138</v>
      </c>
    </row>
    <row r="1119" spans="1:32" ht="230.25" hidden="1" outlineLevel="3" thickBot="1" x14ac:dyDescent="0.25">
      <c r="A1119" s="349" t="s">
        <v>5186</v>
      </c>
      <c r="B1119" s="596" t="s">
        <v>4388</v>
      </c>
      <c r="C1119" s="600" t="s">
        <v>3541</v>
      </c>
      <c r="D1119" s="624" t="s">
        <v>720</v>
      </c>
      <c r="E1119" s="139" t="s">
        <v>208</v>
      </c>
      <c r="F1119" s="209" t="s">
        <v>2410</v>
      </c>
      <c r="G1119" s="143" t="s">
        <v>1254</v>
      </c>
      <c r="H1119" s="526" t="s">
        <v>1227</v>
      </c>
      <c r="I1119" s="215" t="s">
        <v>768</v>
      </c>
      <c r="J1119" s="255">
        <v>1</v>
      </c>
      <c r="K1119" s="259" t="s">
        <v>192</v>
      </c>
      <c r="L1119" s="215" t="s">
        <v>203</v>
      </c>
      <c r="M1119" s="223">
        <v>1</v>
      </c>
      <c r="N1119" s="147">
        <f>M1119*J1119</f>
        <v>1</v>
      </c>
      <c r="O1119" s="551" t="s">
        <v>6563</v>
      </c>
      <c r="P1119" s="70" t="s">
        <v>103</v>
      </c>
      <c r="Q1119" s="338">
        <v>5</v>
      </c>
      <c r="R1119" s="149">
        <f>Q1119*N1119</f>
        <v>5</v>
      </c>
      <c r="S1119" s="434"/>
      <c r="T1119" s="491"/>
      <c r="U1119" s="453"/>
      <c r="V1119" s="453"/>
      <c r="W1119" s="430"/>
      <c r="X1119" s="430"/>
      <c r="Y1119" s="428"/>
      <c r="Z1119" s="433"/>
      <c r="AA1119" s="433"/>
      <c r="AB1119" s="152"/>
      <c r="AC1119" s="155"/>
      <c r="AD1119" s="119"/>
      <c r="AE1119" s="78"/>
      <c r="AF1119" s="123">
        <f t="shared" si="149"/>
        <v>13139</v>
      </c>
    </row>
    <row r="1120" spans="1:32" ht="230.25" hidden="1" outlineLevel="3" thickBot="1" x14ac:dyDescent="0.25">
      <c r="A1120" s="414" t="s">
        <v>5187</v>
      </c>
      <c r="B1120" s="597"/>
      <c r="C1120" s="602"/>
      <c r="D1120" s="625"/>
      <c r="E1120" s="139" t="s">
        <v>255</v>
      </c>
      <c r="F1120" s="209" t="s">
        <v>3561</v>
      </c>
      <c r="G1120" s="143" t="s">
        <v>1254</v>
      </c>
      <c r="H1120" s="526" t="s">
        <v>1227</v>
      </c>
      <c r="I1120" s="215" t="s">
        <v>768</v>
      </c>
      <c r="J1120" s="255">
        <v>1</v>
      </c>
      <c r="K1120" s="178" t="s">
        <v>453</v>
      </c>
      <c r="L1120" s="256" t="s">
        <v>449</v>
      </c>
      <c r="M1120" s="351">
        <v>1</v>
      </c>
      <c r="N1120" s="147">
        <f>M1120*J1120</f>
        <v>1</v>
      </c>
      <c r="O1120" s="551" t="s">
        <v>6563</v>
      </c>
      <c r="P1120" s="323" t="s">
        <v>675</v>
      </c>
      <c r="Q1120" s="338">
        <v>5</v>
      </c>
      <c r="R1120" s="149">
        <f>Q1120*N1120</f>
        <v>5</v>
      </c>
      <c r="S1120" s="434"/>
      <c r="T1120" s="491"/>
      <c r="U1120" s="453"/>
      <c r="V1120" s="453"/>
      <c r="W1120" s="430"/>
      <c r="X1120" s="430"/>
      <c r="Y1120" s="428"/>
      <c r="Z1120" s="433"/>
      <c r="AA1120" s="433"/>
      <c r="AB1120" s="152"/>
      <c r="AC1120" s="155"/>
      <c r="AD1120" s="119"/>
      <c r="AE1120" s="78"/>
      <c r="AF1120" s="123">
        <f t="shared" si="149"/>
        <v>13140</v>
      </c>
    </row>
    <row r="1121" spans="1:32" ht="230.25" hidden="1" outlineLevel="3" thickBot="1" x14ac:dyDescent="0.25">
      <c r="A1121" s="349" t="s">
        <v>5188</v>
      </c>
      <c r="B1121" s="596" t="s">
        <v>4359</v>
      </c>
      <c r="C1121" s="600" t="s">
        <v>3560</v>
      </c>
      <c r="D1121" s="624" t="s">
        <v>720</v>
      </c>
      <c r="E1121" s="139" t="s">
        <v>208</v>
      </c>
      <c r="F1121" s="209" t="s">
        <v>2410</v>
      </c>
      <c r="G1121" s="143" t="s">
        <v>1254</v>
      </c>
      <c r="H1121" s="526" t="s">
        <v>1227</v>
      </c>
      <c r="I1121" s="215" t="s">
        <v>768</v>
      </c>
      <c r="J1121" s="255">
        <v>1</v>
      </c>
      <c r="K1121" s="259" t="s">
        <v>192</v>
      </c>
      <c r="L1121" s="215" t="s">
        <v>203</v>
      </c>
      <c r="M1121" s="223">
        <v>1</v>
      </c>
      <c r="N1121" s="147">
        <f>M1121*J1121</f>
        <v>1</v>
      </c>
      <c r="O1121" s="551" t="s">
        <v>6563</v>
      </c>
      <c r="P1121" s="70" t="s">
        <v>103</v>
      </c>
      <c r="Q1121" s="338">
        <v>5</v>
      </c>
      <c r="R1121" s="149">
        <f>Q1121*N1121</f>
        <v>5</v>
      </c>
      <c r="S1121" s="434"/>
      <c r="T1121" s="491"/>
      <c r="U1121" s="453"/>
      <c r="V1121" s="453"/>
      <c r="W1121" s="430"/>
      <c r="X1121" s="430"/>
      <c r="Y1121" s="428"/>
      <c r="Z1121" s="433"/>
      <c r="AA1121" s="433"/>
      <c r="AB1121" s="152"/>
      <c r="AC1121" s="155"/>
      <c r="AD1121" s="119"/>
      <c r="AE1121" s="78"/>
      <c r="AF1121" s="123">
        <f t="shared" si="149"/>
        <v>13141</v>
      </c>
    </row>
    <row r="1122" spans="1:32" ht="230.25" hidden="1" outlineLevel="3" thickBot="1" x14ac:dyDescent="0.25">
      <c r="A1122" s="414" t="s">
        <v>5189</v>
      </c>
      <c r="B1122" s="597"/>
      <c r="C1122" s="602"/>
      <c r="D1122" s="625"/>
      <c r="E1122" s="139" t="s">
        <v>255</v>
      </c>
      <c r="F1122" s="209" t="s">
        <v>3272</v>
      </c>
      <c r="G1122" s="133" t="s">
        <v>3056</v>
      </c>
      <c r="H1122" s="526" t="s">
        <v>1803</v>
      </c>
      <c r="I1122" s="133" t="s">
        <v>3018</v>
      </c>
      <c r="J1122" s="257">
        <v>3</v>
      </c>
      <c r="K1122" s="178" t="s">
        <v>453</v>
      </c>
      <c r="L1122" s="256" t="s">
        <v>449</v>
      </c>
      <c r="M1122" s="253">
        <v>2</v>
      </c>
      <c r="N1122" s="147">
        <f>J1122*M1122</f>
        <v>6</v>
      </c>
      <c r="O1122" s="551" t="s">
        <v>6563</v>
      </c>
      <c r="P1122" s="158" t="s">
        <v>6348</v>
      </c>
      <c r="Q1122" s="338">
        <v>3</v>
      </c>
      <c r="R1122" s="149">
        <f>J1122*M1122*Q1122</f>
        <v>18</v>
      </c>
      <c r="S1122" s="434"/>
      <c r="T1122" s="491"/>
      <c r="U1122" s="453"/>
      <c r="V1122" s="453"/>
      <c r="W1122" s="430"/>
      <c r="X1122" s="430"/>
      <c r="Y1122" s="428"/>
      <c r="Z1122" s="433"/>
      <c r="AA1122" s="433"/>
      <c r="AB1122" s="152"/>
      <c r="AC1122" s="155"/>
      <c r="AD1122" s="119"/>
      <c r="AE1122" s="78"/>
      <c r="AF1122" s="123">
        <f t="shared" si="149"/>
        <v>13142</v>
      </c>
    </row>
    <row r="1123" spans="1:32" ht="230.25" hidden="1" outlineLevel="3" thickBot="1" x14ac:dyDescent="0.25">
      <c r="A1123" s="251" t="s">
        <v>5190</v>
      </c>
      <c r="B1123" s="178" t="s">
        <v>3545</v>
      </c>
      <c r="C1123" s="303" t="s">
        <v>3542</v>
      </c>
      <c r="D1123" s="209" t="s">
        <v>3543</v>
      </c>
      <c r="E1123" s="209" t="s">
        <v>2442</v>
      </c>
      <c r="F1123" s="209" t="s">
        <v>3544</v>
      </c>
      <c r="G1123" s="143" t="s">
        <v>1254</v>
      </c>
      <c r="H1123" s="526" t="s">
        <v>1227</v>
      </c>
      <c r="I1123" s="215" t="s">
        <v>768</v>
      </c>
      <c r="J1123" s="255">
        <v>1</v>
      </c>
      <c r="K1123" s="178" t="s">
        <v>459</v>
      </c>
      <c r="L1123" s="256" t="s">
        <v>5788</v>
      </c>
      <c r="M1123" s="253">
        <v>1</v>
      </c>
      <c r="N1123" s="147">
        <f t="shared" ref="N1123:N1143" si="153">J1123*M1123</f>
        <v>1</v>
      </c>
      <c r="O1123" s="551" t="s">
        <v>6563</v>
      </c>
      <c r="P1123" s="158" t="s">
        <v>103</v>
      </c>
      <c r="Q1123" s="321">
        <v>5</v>
      </c>
      <c r="R1123" s="171">
        <f t="shared" ref="R1123:R1143" si="154">J1123*M1123*Q1123</f>
        <v>5</v>
      </c>
      <c r="S1123" s="434"/>
      <c r="T1123" s="491"/>
      <c r="U1123" s="453"/>
      <c r="V1123" s="453"/>
      <c r="W1123" s="430"/>
      <c r="X1123" s="430"/>
      <c r="Y1123" s="428"/>
      <c r="Z1123" s="433"/>
      <c r="AA1123" s="433"/>
      <c r="AB1123" s="152"/>
      <c r="AC1123" s="155"/>
      <c r="AD1123" s="119"/>
      <c r="AE1123" s="78"/>
      <c r="AF1123" s="123">
        <f t="shared" si="149"/>
        <v>13143</v>
      </c>
    </row>
    <row r="1124" spans="1:32" ht="230.25" hidden="1" outlineLevel="3" thickBot="1" x14ac:dyDescent="0.25">
      <c r="A1124" s="251" t="s">
        <v>5191</v>
      </c>
      <c r="B1124" s="596" t="s">
        <v>4389</v>
      </c>
      <c r="C1124" s="600" t="s">
        <v>3546</v>
      </c>
      <c r="D1124" s="624" t="s">
        <v>2968</v>
      </c>
      <c r="E1124" s="209" t="s">
        <v>194</v>
      </c>
      <c r="F1124" s="209" t="s">
        <v>3552</v>
      </c>
      <c r="G1124" s="143" t="s">
        <v>1254</v>
      </c>
      <c r="H1124" s="526" t="s">
        <v>1227</v>
      </c>
      <c r="I1124" s="215" t="s">
        <v>768</v>
      </c>
      <c r="J1124" s="255">
        <v>1</v>
      </c>
      <c r="K1124" s="178" t="s">
        <v>444</v>
      </c>
      <c r="L1124" s="256" t="s">
        <v>449</v>
      </c>
      <c r="M1124" s="253">
        <v>1</v>
      </c>
      <c r="N1124" s="147">
        <f t="shared" si="153"/>
        <v>1</v>
      </c>
      <c r="O1124" s="551" t="s">
        <v>6563</v>
      </c>
      <c r="P1124" s="158" t="s">
        <v>103</v>
      </c>
      <c r="Q1124" s="321">
        <v>5</v>
      </c>
      <c r="R1124" s="171">
        <f t="shared" si="154"/>
        <v>5</v>
      </c>
      <c r="S1124" s="434"/>
      <c r="T1124" s="491"/>
      <c r="U1124" s="453"/>
      <c r="V1124" s="453"/>
      <c r="W1124" s="430"/>
      <c r="X1124" s="430"/>
      <c r="Y1124" s="428"/>
      <c r="Z1124" s="433"/>
      <c r="AA1124" s="433"/>
      <c r="AB1124" s="152"/>
      <c r="AC1124" s="155"/>
      <c r="AD1124" s="119"/>
      <c r="AE1124" s="78"/>
      <c r="AF1124" s="123">
        <f t="shared" si="149"/>
        <v>13144</v>
      </c>
    </row>
    <row r="1125" spans="1:32" ht="230.25" hidden="1" outlineLevel="3" thickBot="1" x14ac:dyDescent="0.25">
      <c r="A1125" s="251" t="s">
        <v>5192</v>
      </c>
      <c r="B1125" s="597"/>
      <c r="C1125" s="602"/>
      <c r="D1125" s="625"/>
      <c r="E1125" s="209" t="s">
        <v>251</v>
      </c>
      <c r="F1125" s="209" t="s">
        <v>1877</v>
      </c>
      <c r="G1125" s="143" t="s">
        <v>1254</v>
      </c>
      <c r="H1125" s="526" t="s">
        <v>1227</v>
      </c>
      <c r="I1125" s="215" t="s">
        <v>768</v>
      </c>
      <c r="J1125" s="255">
        <v>1</v>
      </c>
      <c r="K1125" s="178" t="s">
        <v>446</v>
      </c>
      <c r="L1125" s="256" t="s">
        <v>5792</v>
      </c>
      <c r="M1125" s="253">
        <v>1</v>
      </c>
      <c r="N1125" s="147">
        <f t="shared" si="153"/>
        <v>1</v>
      </c>
      <c r="O1125" s="551" t="s">
        <v>6563</v>
      </c>
      <c r="P1125" s="70" t="s">
        <v>103</v>
      </c>
      <c r="Q1125" s="321">
        <v>5</v>
      </c>
      <c r="R1125" s="171">
        <f t="shared" si="154"/>
        <v>5</v>
      </c>
      <c r="S1125" s="434"/>
      <c r="T1125" s="491"/>
      <c r="U1125" s="453"/>
      <c r="V1125" s="453"/>
      <c r="W1125" s="430"/>
      <c r="X1125" s="430"/>
      <c r="Y1125" s="428"/>
      <c r="Z1125" s="433"/>
      <c r="AA1125" s="433"/>
      <c r="AB1125" s="152"/>
      <c r="AC1125" s="155"/>
      <c r="AD1125" s="119"/>
      <c r="AE1125" s="78"/>
      <c r="AF1125" s="123">
        <f t="shared" si="149"/>
        <v>13145</v>
      </c>
    </row>
    <row r="1126" spans="1:32" ht="230.25" hidden="1" outlineLevel="3" thickBot="1" x14ac:dyDescent="0.25">
      <c r="A1126" s="251" t="s">
        <v>5193</v>
      </c>
      <c r="B1126" s="596" t="s">
        <v>3550</v>
      </c>
      <c r="C1126" s="600" t="s">
        <v>3547</v>
      </c>
      <c r="D1126" s="624" t="s">
        <v>3551</v>
      </c>
      <c r="E1126" s="209" t="s">
        <v>196</v>
      </c>
      <c r="F1126" s="209" t="s">
        <v>3552</v>
      </c>
      <c r="G1126" s="143" t="s">
        <v>1254</v>
      </c>
      <c r="H1126" s="526" t="s">
        <v>1227</v>
      </c>
      <c r="I1126" s="215" t="s">
        <v>768</v>
      </c>
      <c r="J1126" s="255">
        <v>1</v>
      </c>
      <c r="K1126" s="178" t="s">
        <v>459</v>
      </c>
      <c r="L1126" s="256" t="s">
        <v>5788</v>
      </c>
      <c r="M1126" s="253">
        <v>1</v>
      </c>
      <c r="N1126" s="147">
        <f t="shared" si="153"/>
        <v>1</v>
      </c>
      <c r="O1126" s="551" t="s">
        <v>6563</v>
      </c>
      <c r="P1126" s="70" t="s">
        <v>103</v>
      </c>
      <c r="Q1126" s="321">
        <v>5</v>
      </c>
      <c r="R1126" s="171">
        <f t="shared" si="154"/>
        <v>5</v>
      </c>
      <c r="S1126" s="434"/>
      <c r="T1126" s="491"/>
      <c r="U1126" s="453"/>
      <c r="V1126" s="453"/>
      <c r="W1126" s="430"/>
      <c r="X1126" s="430"/>
      <c r="Y1126" s="428"/>
      <c r="Z1126" s="433"/>
      <c r="AA1126" s="433"/>
      <c r="AB1126" s="152"/>
      <c r="AC1126" s="155"/>
      <c r="AD1126" s="119"/>
      <c r="AE1126" s="78"/>
      <c r="AF1126" s="123">
        <f t="shared" si="149"/>
        <v>13146</v>
      </c>
    </row>
    <row r="1127" spans="1:32" ht="230.25" hidden="1" outlineLevel="3" thickBot="1" x14ac:dyDescent="0.25">
      <c r="A1127" s="251" t="s">
        <v>5194</v>
      </c>
      <c r="B1127" s="597"/>
      <c r="C1127" s="602"/>
      <c r="D1127" s="625"/>
      <c r="E1127" s="209" t="s">
        <v>243</v>
      </c>
      <c r="F1127" s="209" t="s">
        <v>1877</v>
      </c>
      <c r="G1127" s="143" t="s">
        <v>1254</v>
      </c>
      <c r="H1127" s="526" t="s">
        <v>1227</v>
      </c>
      <c r="I1127" s="215" t="s">
        <v>768</v>
      </c>
      <c r="J1127" s="255">
        <v>1</v>
      </c>
      <c r="K1127" s="178" t="s">
        <v>444</v>
      </c>
      <c r="L1127" s="256" t="s">
        <v>449</v>
      </c>
      <c r="M1127" s="253">
        <v>1</v>
      </c>
      <c r="N1127" s="147">
        <f t="shared" si="153"/>
        <v>1</v>
      </c>
      <c r="O1127" s="551" t="s">
        <v>6563</v>
      </c>
      <c r="P1127" s="70" t="s">
        <v>103</v>
      </c>
      <c r="Q1127" s="321">
        <v>5</v>
      </c>
      <c r="R1127" s="171">
        <f t="shared" si="154"/>
        <v>5</v>
      </c>
      <c r="S1127" s="434"/>
      <c r="T1127" s="491"/>
      <c r="U1127" s="453"/>
      <c r="V1127" s="453"/>
      <c r="W1127" s="430"/>
      <c r="X1127" s="430"/>
      <c r="Y1127" s="428"/>
      <c r="Z1127" s="433"/>
      <c r="AA1127" s="433"/>
      <c r="AB1127" s="152"/>
      <c r="AC1127" s="155"/>
      <c r="AD1127" s="119"/>
      <c r="AE1127" s="78"/>
      <c r="AF1127" s="123">
        <f t="shared" si="149"/>
        <v>13147</v>
      </c>
    </row>
    <row r="1128" spans="1:32" ht="230.25" hidden="1" outlineLevel="3" thickBot="1" x14ac:dyDescent="0.25">
      <c r="A1128" s="251" t="s">
        <v>5195</v>
      </c>
      <c r="B1128" s="596" t="s">
        <v>4389</v>
      </c>
      <c r="C1128" s="600" t="s">
        <v>3548</v>
      </c>
      <c r="D1128" s="624" t="s">
        <v>2687</v>
      </c>
      <c r="E1128" s="209" t="s">
        <v>194</v>
      </c>
      <c r="F1128" s="209" t="s">
        <v>3553</v>
      </c>
      <c r="G1128" s="143" t="s">
        <v>1254</v>
      </c>
      <c r="H1128" s="526" t="s">
        <v>1227</v>
      </c>
      <c r="I1128" s="215" t="s">
        <v>768</v>
      </c>
      <c r="J1128" s="255">
        <v>1</v>
      </c>
      <c r="K1128" s="178" t="s">
        <v>448</v>
      </c>
      <c r="L1128" s="256" t="s">
        <v>5788</v>
      </c>
      <c r="M1128" s="253">
        <v>1</v>
      </c>
      <c r="N1128" s="147">
        <f t="shared" si="153"/>
        <v>1</v>
      </c>
      <c r="O1128" s="551" t="s">
        <v>6563</v>
      </c>
      <c r="P1128" s="158" t="s">
        <v>103</v>
      </c>
      <c r="Q1128" s="321">
        <v>5</v>
      </c>
      <c r="R1128" s="171">
        <f t="shared" si="154"/>
        <v>5</v>
      </c>
      <c r="S1128" s="434"/>
      <c r="T1128" s="491"/>
      <c r="U1128" s="453"/>
      <c r="V1128" s="453"/>
      <c r="W1128" s="430"/>
      <c r="X1128" s="430"/>
      <c r="Y1128" s="428"/>
      <c r="Z1128" s="433"/>
      <c r="AA1128" s="433"/>
      <c r="AB1128" s="152"/>
      <c r="AC1128" s="155"/>
      <c r="AD1128" s="119"/>
      <c r="AE1128" s="78"/>
      <c r="AF1128" s="123">
        <f t="shared" si="149"/>
        <v>13148</v>
      </c>
    </row>
    <row r="1129" spans="1:32" ht="230.25" hidden="1" outlineLevel="3" thickBot="1" x14ac:dyDescent="0.25">
      <c r="A1129" s="251" t="s">
        <v>5196</v>
      </c>
      <c r="B1129" s="597"/>
      <c r="C1129" s="602"/>
      <c r="D1129" s="625"/>
      <c r="E1129" s="209" t="s">
        <v>251</v>
      </c>
      <c r="F1129" s="209" t="s">
        <v>3554</v>
      </c>
      <c r="G1129" s="143" t="s">
        <v>1254</v>
      </c>
      <c r="H1129" s="526" t="s">
        <v>1227</v>
      </c>
      <c r="I1129" s="215" t="s">
        <v>768</v>
      </c>
      <c r="J1129" s="255">
        <v>1</v>
      </c>
      <c r="K1129" s="178" t="s">
        <v>446</v>
      </c>
      <c r="L1129" s="256" t="s">
        <v>5792</v>
      </c>
      <c r="M1129" s="253">
        <v>1</v>
      </c>
      <c r="N1129" s="147">
        <f t="shared" si="153"/>
        <v>1</v>
      </c>
      <c r="O1129" s="551" t="s">
        <v>6563</v>
      </c>
      <c r="P1129" s="70" t="s">
        <v>103</v>
      </c>
      <c r="Q1129" s="321">
        <v>5</v>
      </c>
      <c r="R1129" s="171">
        <f t="shared" si="154"/>
        <v>5</v>
      </c>
      <c r="S1129" s="434"/>
      <c r="T1129" s="491"/>
      <c r="U1129" s="453"/>
      <c r="V1129" s="453"/>
      <c r="W1129" s="430"/>
      <c r="X1129" s="430"/>
      <c r="Y1129" s="428"/>
      <c r="Z1129" s="433"/>
      <c r="AA1129" s="433"/>
      <c r="AB1129" s="152"/>
      <c r="AC1129" s="155"/>
      <c r="AD1129" s="119"/>
      <c r="AE1129" s="78"/>
      <c r="AF1129" s="123">
        <f t="shared" si="149"/>
        <v>13149</v>
      </c>
    </row>
    <row r="1130" spans="1:32" ht="230.25" hidden="1" outlineLevel="3" thickBot="1" x14ac:dyDescent="0.25">
      <c r="A1130" s="251" t="s">
        <v>5197</v>
      </c>
      <c r="B1130" s="596" t="s">
        <v>3555</v>
      </c>
      <c r="C1130" s="600" t="s">
        <v>3549</v>
      </c>
      <c r="D1130" s="624" t="s">
        <v>3551</v>
      </c>
      <c r="E1130" s="209" t="s">
        <v>196</v>
      </c>
      <c r="F1130" s="209" t="s">
        <v>3556</v>
      </c>
      <c r="G1130" s="143" t="s">
        <v>1254</v>
      </c>
      <c r="H1130" s="526" t="s">
        <v>1227</v>
      </c>
      <c r="I1130" s="215" t="s">
        <v>768</v>
      </c>
      <c r="J1130" s="255">
        <v>1</v>
      </c>
      <c r="K1130" s="178" t="s">
        <v>459</v>
      </c>
      <c r="L1130" s="256" t="s">
        <v>5788</v>
      </c>
      <c r="M1130" s="253">
        <v>1</v>
      </c>
      <c r="N1130" s="147">
        <f t="shared" si="153"/>
        <v>1</v>
      </c>
      <c r="O1130" s="551" t="s">
        <v>6563</v>
      </c>
      <c r="P1130" s="70" t="s">
        <v>103</v>
      </c>
      <c r="Q1130" s="321">
        <v>5</v>
      </c>
      <c r="R1130" s="171">
        <f t="shared" si="154"/>
        <v>5</v>
      </c>
      <c r="S1130" s="434"/>
      <c r="T1130" s="491"/>
      <c r="U1130" s="453"/>
      <c r="V1130" s="453"/>
      <c r="W1130" s="430"/>
      <c r="X1130" s="430"/>
      <c r="Y1130" s="428"/>
      <c r="Z1130" s="433"/>
      <c r="AA1130" s="433"/>
      <c r="AB1130" s="152"/>
      <c r="AC1130" s="155"/>
      <c r="AD1130" s="119"/>
      <c r="AE1130" s="78"/>
      <c r="AF1130" s="123">
        <f t="shared" si="149"/>
        <v>13150</v>
      </c>
    </row>
    <row r="1131" spans="1:32" ht="230.25" hidden="1" outlineLevel="3" thickBot="1" x14ac:dyDescent="0.25">
      <c r="A1131" s="251" t="s">
        <v>5198</v>
      </c>
      <c r="B1131" s="597"/>
      <c r="C1131" s="602"/>
      <c r="D1131" s="625"/>
      <c r="E1131" s="209" t="s">
        <v>243</v>
      </c>
      <c r="F1131" s="209" t="s">
        <v>1877</v>
      </c>
      <c r="G1131" s="143" t="s">
        <v>1254</v>
      </c>
      <c r="H1131" s="526" t="s">
        <v>1227</v>
      </c>
      <c r="I1131" s="215" t="s">
        <v>768</v>
      </c>
      <c r="J1131" s="255">
        <v>1</v>
      </c>
      <c r="K1131" s="178" t="s">
        <v>444</v>
      </c>
      <c r="L1131" s="256" t="s">
        <v>449</v>
      </c>
      <c r="M1131" s="253">
        <v>1</v>
      </c>
      <c r="N1131" s="147">
        <f t="shared" si="153"/>
        <v>1</v>
      </c>
      <c r="O1131" s="551" t="s">
        <v>6563</v>
      </c>
      <c r="P1131" s="70" t="s">
        <v>103</v>
      </c>
      <c r="Q1131" s="321">
        <v>5</v>
      </c>
      <c r="R1131" s="171">
        <f t="shared" si="154"/>
        <v>5</v>
      </c>
      <c r="S1131" s="434"/>
      <c r="T1131" s="491"/>
      <c r="U1131" s="453"/>
      <c r="V1131" s="453"/>
      <c r="W1131" s="430"/>
      <c r="X1131" s="430"/>
      <c r="Y1131" s="428"/>
      <c r="Z1131" s="433"/>
      <c r="AA1131" s="433"/>
      <c r="AB1131" s="152"/>
      <c r="AC1131" s="155"/>
      <c r="AD1131" s="119"/>
      <c r="AE1131" s="78"/>
      <c r="AF1131" s="123">
        <f t="shared" si="149"/>
        <v>13151</v>
      </c>
    </row>
    <row r="1132" spans="1:32" ht="230.25" hidden="1" outlineLevel="3" thickBot="1" x14ac:dyDescent="0.25">
      <c r="A1132" s="251" t="s">
        <v>5199</v>
      </c>
      <c r="B1132" s="167" t="s">
        <v>3557</v>
      </c>
      <c r="C1132" s="303" t="s">
        <v>3558</v>
      </c>
      <c r="D1132" s="209" t="s">
        <v>3559</v>
      </c>
      <c r="E1132" s="209" t="s">
        <v>3368</v>
      </c>
      <c r="F1132" s="209" t="s">
        <v>3539</v>
      </c>
      <c r="G1132" s="143" t="s">
        <v>1254</v>
      </c>
      <c r="H1132" s="526" t="s">
        <v>1227</v>
      </c>
      <c r="I1132" s="215" t="s">
        <v>768</v>
      </c>
      <c r="J1132" s="255">
        <v>1</v>
      </c>
      <c r="K1132" s="178" t="s">
        <v>459</v>
      </c>
      <c r="L1132" s="256" t="s">
        <v>5788</v>
      </c>
      <c r="M1132" s="253">
        <v>2</v>
      </c>
      <c r="N1132" s="147">
        <f t="shared" si="153"/>
        <v>2</v>
      </c>
      <c r="O1132" s="551" t="s">
        <v>6563</v>
      </c>
      <c r="P1132" s="70" t="s">
        <v>103</v>
      </c>
      <c r="Q1132" s="321">
        <v>5</v>
      </c>
      <c r="R1132" s="171">
        <f t="shared" si="154"/>
        <v>10</v>
      </c>
      <c r="S1132" s="434"/>
      <c r="T1132" s="491"/>
      <c r="U1132" s="453"/>
      <c r="V1132" s="453"/>
      <c r="W1132" s="430"/>
      <c r="X1132" s="430"/>
      <c r="Y1132" s="428"/>
      <c r="Z1132" s="433"/>
      <c r="AA1132" s="433"/>
      <c r="AB1132" s="152"/>
      <c r="AC1132" s="155"/>
      <c r="AD1132" s="119"/>
      <c r="AE1132" s="78"/>
      <c r="AF1132" s="123">
        <f t="shared" si="149"/>
        <v>13152</v>
      </c>
    </row>
    <row r="1133" spans="1:32" ht="230.25" hidden="1" outlineLevel="3" thickBot="1" x14ac:dyDescent="0.25">
      <c r="A1133" s="251" t="s">
        <v>5200</v>
      </c>
      <c r="B1133" s="167" t="s">
        <v>3563</v>
      </c>
      <c r="C1133" s="303" t="s">
        <v>3562</v>
      </c>
      <c r="D1133" s="209" t="s">
        <v>3564</v>
      </c>
      <c r="E1133" s="209" t="s">
        <v>3368</v>
      </c>
      <c r="F1133" s="209" t="s">
        <v>3565</v>
      </c>
      <c r="G1133" s="143" t="s">
        <v>1254</v>
      </c>
      <c r="H1133" s="526" t="s">
        <v>1227</v>
      </c>
      <c r="I1133" s="215" t="s">
        <v>768</v>
      </c>
      <c r="J1133" s="255">
        <v>1</v>
      </c>
      <c r="K1133" s="178" t="s">
        <v>444</v>
      </c>
      <c r="L1133" s="256" t="s">
        <v>449</v>
      </c>
      <c r="M1133" s="253">
        <v>2</v>
      </c>
      <c r="N1133" s="147">
        <f t="shared" si="153"/>
        <v>2</v>
      </c>
      <c r="O1133" s="551" t="s">
        <v>6563</v>
      </c>
      <c r="P1133" s="70" t="s">
        <v>103</v>
      </c>
      <c r="Q1133" s="321">
        <v>5</v>
      </c>
      <c r="R1133" s="171">
        <f t="shared" si="154"/>
        <v>10</v>
      </c>
      <c r="S1133" s="434"/>
      <c r="T1133" s="491"/>
      <c r="U1133" s="453"/>
      <c r="V1133" s="453"/>
      <c r="W1133" s="430"/>
      <c r="X1133" s="430"/>
      <c r="Y1133" s="428"/>
      <c r="Z1133" s="433"/>
      <c r="AA1133" s="433"/>
      <c r="AB1133" s="152"/>
      <c r="AC1133" s="155"/>
      <c r="AD1133" s="119"/>
      <c r="AE1133" s="78"/>
      <c r="AF1133" s="123">
        <f t="shared" si="149"/>
        <v>13153</v>
      </c>
    </row>
    <row r="1134" spans="1:32" ht="230.25" hidden="1" outlineLevel="3" thickBot="1" x14ac:dyDescent="0.25">
      <c r="A1134" s="251" t="s">
        <v>5201</v>
      </c>
      <c r="B1134" s="596" t="s">
        <v>3566</v>
      </c>
      <c r="C1134" s="600" t="s">
        <v>3567</v>
      </c>
      <c r="D1134" s="624" t="s">
        <v>3568</v>
      </c>
      <c r="E1134" s="209" t="s">
        <v>194</v>
      </c>
      <c r="F1134" s="209" t="s">
        <v>1877</v>
      </c>
      <c r="G1134" s="143" t="s">
        <v>1254</v>
      </c>
      <c r="H1134" s="526" t="s">
        <v>1227</v>
      </c>
      <c r="I1134" s="215" t="s">
        <v>768</v>
      </c>
      <c r="J1134" s="255">
        <v>1</v>
      </c>
      <c r="K1134" s="178" t="s">
        <v>448</v>
      </c>
      <c r="L1134" s="256" t="s">
        <v>5788</v>
      </c>
      <c r="M1134" s="253">
        <v>1</v>
      </c>
      <c r="N1134" s="147">
        <f t="shared" si="153"/>
        <v>1</v>
      </c>
      <c r="O1134" s="551" t="s">
        <v>6563</v>
      </c>
      <c r="P1134" s="158" t="s">
        <v>103</v>
      </c>
      <c r="Q1134" s="321">
        <v>5</v>
      </c>
      <c r="R1134" s="171">
        <f t="shared" si="154"/>
        <v>5</v>
      </c>
      <c r="S1134" s="434"/>
      <c r="T1134" s="491"/>
      <c r="U1134" s="453"/>
      <c r="V1134" s="453"/>
      <c r="W1134" s="430"/>
      <c r="X1134" s="430"/>
      <c r="Y1134" s="428"/>
      <c r="Z1134" s="433"/>
      <c r="AA1134" s="433"/>
      <c r="AB1134" s="152"/>
      <c r="AC1134" s="155"/>
      <c r="AD1134" s="119"/>
      <c r="AE1134" s="78"/>
      <c r="AF1134" s="123">
        <f t="shared" si="149"/>
        <v>13154</v>
      </c>
    </row>
    <row r="1135" spans="1:32" ht="230.25" hidden="1" outlineLevel="3" thickBot="1" x14ac:dyDescent="0.25">
      <c r="A1135" s="251" t="s">
        <v>5202</v>
      </c>
      <c r="B1135" s="597"/>
      <c r="C1135" s="602"/>
      <c r="D1135" s="625"/>
      <c r="E1135" s="209" t="s">
        <v>251</v>
      </c>
      <c r="F1135" s="209" t="s">
        <v>3569</v>
      </c>
      <c r="G1135" s="143" t="s">
        <v>1254</v>
      </c>
      <c r="H1135" s="526" t="s">
        <v>1227</v>
      </c>
      <c r="I1135" s="215" t="s">
        <v>768</v>
      </c>
      <c r="J1135" s="255">
        <v>1</v>
      </c>
      <c r="K1135" s="178" t="s">
        <v>446</v>
      </c>
      <c r="L1135" s="256" t="s">
        <v>5792</v>
      </c>
      <c r="M1135" s="253">
        <v>1</v>
      </c>
      <c r="N1135" s="147">
        <f t="shared" si="153"/>
        <v>1</v>
      </c>
      <c r="O1135" s="551" t="s">
        <v>6563</v>
      </c>
      <c r="P1135" s="70" t="s">
        <v>103</v>
      </c>
      <c r="Q1135" s="321">
        <v>5</v>
      </c>
      <c r="R1135" s="171">
        <f t="shared" si="154"/>
        <v>5</v>
      </c>
      <c r="S1135" s="434"/>
      <c r="T1135" s="491"/>
      <c r="U1135" s="453"/>
      <c r="V1135" s="453"/>
      <c r="W1135" s="430"/>
      <c r="X1135" s="430"/>
      <c r="Y1135" s="428"/>
      <c r="Z1135" s="433"/>
      <c r="AA1135" s="433"/>
      <c r="AB1135" s="152"/>
      <c r="AC1135" s="155"/>
      <c r="AD1135" s="119"/>
      <c r="AE1135" s="78"/>
      <c r="AF1135" s="123">
        <f t="shared" si="149"/>
        <v>13155</v>
      </c>
    </row>
    <row r="1136" spans="1:32" ht="230.25" hidden="1" outlineLevel="3" thickBot="1" x14ac:dyDescent="0.25">
      <c r="A1136" s="251" t="s">
        <v>5203</v>
      </c>
      <c r="B1136" s="596" t="s">
        <v>3572</v>
      </c>
      <c r="C1136" s="600" t="s">
        <v>3570</v>
      </c>
      <c r="D1136" s="624" t="s">
        <v>3574</v>
      </c>
      <c r="E1136" s="209" t="s">
        <v>194</v>
      </c>
      <c r="F1136" s="209" t="s">
        <v>3575</v>
      </c>
      <c r="G1136" s="143" t="s">
        <v>1254</v>
      </c>
      <c r="H1136" s="526" t="s">
        <v>1227</v>
      </c>
      <c r="I1136" s="215" t="s">
        <v>768</v>
      </c>
      <c r="J1136" s="255">
        <v>1</v>
      </c>
      <c r="K1136" s="178" t="s">
        <v>448</v>
      </c>
      <c r="L1136" s="256" t="s">
        <v>5788</v>
      </c>
      <c r="M1136" s="253">
        <v>1</v>
      </c>
      <c r="N1136" s="147">
        <f t="shared" si="153"/>
        <v>1</v>
      </c>
      <c r="O1136" s="551" t="s">
        <v>6563</v>
      </c>
      <c r="P1136" s="158" t="s">
        <v>103</v>
      </c>
      <c r="Q1136" s="321">
        <v>5</v>
      </c>
      <c r="R1136" s="171">
        <f t="shared" si="154"/>
        <v>5</v>
      </c>
      <c r="S1136" s="434"/>
      <c r="T1136" s="491"/>
      <c r="U1136" s="453"/>
      <c r="V1136" s="453"/>
      <c r="W1136" s="430"/>
      <c r="X1136" s="430"/>
      <c r="Y1136" s="428"/>
      <c r="Z1136" s="433"/>
      <c r="AA1136" s="433"/>
      <c r="AB1136" s="152"/>
      <c r="AC1136" s="155"/>
      <c r="AD1136" s="119"/>
      <c r="AE1136" s="78"/>
      <c r="AF1136" s="123">
        <f t="shared" si="149"/>
        <v>13156</v>
      </c>
    </row>
    <row r="1137" spans="1:32" ht="230.25" hidden="1" outlineLevel="3" thickBot="1" x14ac:dyDescent="0.25">
      <c r="A1137" s="251" t="s">
        <v>5204</v>
      </c>
      <c r="B1137" s="597"/>
      <c r="C1137" s="602"/>
      <c r="D1137" s="625"/>
      <c r="E1137" s="209" t="s">
        <v>251</v>
      </c>
      <c r="F1137" s="209" t="s">
        <v>1877</v>
      </c>
      <c r="G1137" s="143" t="s">
        <v>1254</v>
      </c>
      <c r="H1137" s="526" t="s">
        <v>1227</v>
      </c>
      <c r="I1137" s="215" t="s">
        <v>768</v>
      </c>
      <c r="J1137" s="255">
        <v>1</v>
      </c>
      <c r="K1137" s="178" t="s">
        <v>446</v>
      </c>
      <c r="L1137" s="256" t="s">
        <v>5792</v>
      </c>
      <c r="M1137" s="253">
        <v>1</v>
      </c>
      <c r="N1137" s="147">
        <f t="shared" si="153"/>
        <v>1</v>
      </c>
      <c r="O1137" s="551" t="s">
        <v>6563</v>
      </c>
      <c r="P1137" s="70" t="s">
        <v>103</v>
      </c>
      <c r="Q1137" s="321">
        <v>5</v>
      </c>
      <c r="R1137" s="171">
        <f t="shared" si="154"/>
        <v>5</v>
      </c>
      <c r="S1137" s="434"/>
      <c r="T1137" s="491"/>
      <c r="U1137" s="453"/>
      <c r="V1137" s="453"/>
      <c r="W1137" s="430"/>
      <c r="X1137" s="430"/>
      <c r="Y1137" s="428"/>
      <c r="Z1137" s="433"/>
      <c r="AA1137" s="433"/>
      <c r="AB1137" s="152"/>
      <c r="AC1137" s="155"/>
      <c r="AD1137" s="119"/>
      <c r="AE1137" s="78"/>
      <c r="AF1137" s="123">
        <f t="shared" si="149"/>
        <v>13157</v>
      </c>
    </row>
    <row r="1138" spans="1:32" ht="230.25" hidden="1" outlineLevel="3" thickBot="1" x14ac:dyDescent="0.25">
      <c r="A1138" s="251" t="s">
        <v>5205</v>
      </c>
      <c r="B1138" s="596" t="s">
        <v>3573</v>
      </c>
      <c r="C1138" s="600" t="s">
        <v>3571</v>
      </c>
      <c r="D1138" s="624" t="s">
        <v>3574</v>
      </c>
      <c r="E1138" s="209" t="s">
        <v>194</v>
      </c>
      <c r="F1138" s="209" t="s">
        <v>3576</v>
      </c>
      <c r="G1138" s="143" t="s">
        <v>1254</v>
      </c>
      <c r="H1138" s="526" t="s">
        <v>1227</v>
      </c>
      <c r="I1138" s="215" t="s">
        <v>768</v>
      </c>
      <c r="J1138" s="255">
        <v>1</v>
      </c>
      <c r="K1138" s="178" t="s">
        <v>448</v>
      </c>
      <c r="L1138" s="256" t="s">
        <v>5788</v>
      </c>
      <c r="M1138" s="253">
        <v>1</v>
      </c>
      <c r="N1138" s="147">
        <f t="shared" si="153"/>
        <v>1</v>
      </c>
      <c r="O1138" s="551" t="s">
        <v>6563</v>
      </c>
      <c r="P1138" s="158" t="s">
        <v>103</v>
      </c>
      <c r="Q1138" s="321">
        <v>5</v>
      </c>
      <c r="R1138" s="171">
        <f t="shared" si="154"/>
        <v>5</v>
      </c>
      <c r="S1138" s="434"/>
      <c r="T1138" s="491"/>
      <c r="U1138" s="453"/>
      <c r="V1138" s="453"/>
      <c r="W1138" s="430"/>
      <c r="X1138" s="430"/>
      <c r="Y1138" s="428"/>
      <c r="Z1138" s="433"/>
      <c r="AA1138" s="433"/>
      <c r="AB1138" s="152"/>
      <c r="AC1138" s="155"/>
      <c r="AD1138" s="119"/>
      <c r="AE1138" s="78"/>
      <c r="AF1138" s="123">
        <f t="shared" si="149"/>
        <v>13158</v>
      </c>
    </row>
    <row r="1139" spans="1:32" ht="230.25" hidden="1" outlineLevel="3" thickBot="1" x14ac:dyDescent="0.25">
      <c r="A1139" s="251" t="s">
        <v>5206</v>
      </c>
      <c r="B1139" s="597"/>
      <c r="C1139" s="602"/>
      <c r="D1139" s="625"/>
      <c r="E1139" s="209" t="s">
        <v>251</v>
      </c>
      <c r="F1139" s="209" t="s">
        <v>1877</v>
      </c>
      <c r="G1139" s="143" t="s">
        <v>1254</v>
      </c>
      <c r="H1139" s="526" t="s">
        <v>1227</v>
      </c>
      <c r="I1139" s="215" t="s">
        <v>768</v>
      </c>
      <c r="J1139" s="255">
        <v>1</v>
      </c>
      <c r="K1139" s="178" t="s">
        <v>446</v>
      </c>
      <c r="L1139" s="256" t="s">
        <v>5792</v>
      </c>
      <c r="M1139" s="253">
        <v>1</v>
      </c>
      <c r="N1139" s="147">
        <f t="shared" si="153"/>
        <v>1</v>
      </c>
      <c r="O1139" s="551" t="s">
        <v>6563</v>
      </c>
      <c r="P1139" s="70" t="s">
        <v>103</v>
      </c>
      <c r="Q1139" s="321">
        <v>5</v>
      </c>
      <c r="R1139" s="171">
        <f t="shared" si="154"/>
        <v>5</v>
      </c>
      <c r="S1139" s="434"/>
      <c r="T1139" s="491"/>
      <c r="U1139" s="453"/>
      <c r="V1139" s="453"/>
      <c r="W1139" s="430"/>
      <c r="X1139" s="430"/>
      <c r="Y1139" s="428"/>
      <c r="Z1139" s="433"/>
      <c r="AA1139" s="433"/>
      <c r="AB1139" s="152"/>
      <c r="AC1139" s="155"/>
      <c r="AD1139" s="119"/>
      <c r="AE1139" s="78"/>
      <c r="AF1139" s="123">
        <f t="shared" si="149"/>
        <v>13159</v>
      </c>
    </row>
    <row r="1140" spans="1:32" ht="230.25" hidden="1" outlineLevel="3" thickBot="1" x14ac:dyDescent="0.25">
      <c r="A1140" s="251" t="s">
        <v>5207</v>
      </c>
      <c r="B1140" s="596" t="s">
        <v>3579</v>
      </c>
      <c r="C1140" s="600" t="s">
        <v>3577</v>
      </c>
      <c r="D1140" s="624" t="s">
        <v>4390</v>
      </c>
      <c r="E1140" s="209" t="s">
        <v>258</v>
      </c>
      <c r="F1140" s="209" t="s">
        <v>3581</v>
      </c>
      <c r="G1140" s="143" t="s">
        <v>1254</v>
      </c>
      <c r="H1140" s="526" t="s">
        <v>1227</v>
      </c>
      <c r="I1140" s="215" t="s">
        <v>768</v>
      </c>
      <c r="J1140" s="255">
        <v>1</v>
      </c>
      <c r="K1140" s="178" t="s">
        <v>459</v>
      </c>
      <c r="L1140" s="256" t="s">
        <v>5788</v>
      </c>
      <c r="M1140" s="253">
        <v>2</v>
      </c>
      <c r="N1140" s="147">
        <f t="shared" si="153"/>
        <v>2</v>
      </c>
      <c r="O1140" s="551" t="s">
        <v>6563</v>
      </c>
      <c r="P1140" s="70" t="s">
        <v>103</v>
      </c>
      <c r="Q1140" s="321">
        <v>5</v>
      </c>
      <c r="R1140" s="171">
        <f t="shared" si="154"/>
        <v>10</v>
      </c>
      <c r="S1140" s="434"/>
      <c r="T1140" s="491"/>
      <c r="U1140" s="453"/>
      <c r="V1140" s="453"/>
      <c r="W1140" s="430"/>
      <c r="X1140" s="430"/>
      <c r="Y1140" s="428"/>
      <c r="Z1140" s="433"/>
      <c r="AA1140" s="433"/>
      <c r="AB1140" s="152"/>
      <c r="AC1140" s="155"/>
      <c r="AD1140" s="119"/>
      <c r="AE1140" s="78"/>
      <c r="AF1140" s="123">
        <f t="shared" si="149"/>
        <v>13160</v>
      </c>
    </row>
    <row r="1141" spans="1:32" ht="230.25" hidden="1" outlineLevel="3" thickBot="1" x14ac:dyDescent="0.25">
      <c r="A1141" s="251" t="s">
        <v>5208</v>
      </c>
      <c r="B1141" s="597"/>
      <c r="C1141" s="602"/>
      <c r="D1141" s="625"/>
      <c r="E1141" s="209" t="s">
        <v>257</v>
      </c>
      <c r="F1141" s="209" t="s">
        <v>3581</v>
      </c>
      <c r="G1141" s="143" t="s">
        <v>1254</v>
      </c>
      <c r="H1141" s="526" t="s">
        <v>1227</v>
      </c>
      <c r="I1141" s="215" t="s">
        <v>768</v>
      </c>
      <c r="J1141" s="255">
        <v>1</v>
      </c>
      <c r="K1141" s="178" t="s">
        <v>444</v>
      </c>
      <c r="L1141" s="256" t="s">
        <v>449</v>
      </c>
      <c r="M1141" s="253">
        <v>2</v>
      </c>
      <c r="N1141" s="147">
        <f t="shared" si="153"/>
        <v>2</v>
      </c>
      <c r="O1141" s="551" t="s">
        <v>6563</v>
      </c>
      <c r="P1141" s="70" t="s">
        <v>103</v>
      </c>
      <c r="Q1141" s="321">
        <v>5</v>
      </c>
      <c r="R1141" s="171">
        <f t="shared" si="154"/>
        <v>10</v>
      </c>
      <c r="S1141" s="434"/>
      <c r="T1141" s="491"/>
      <c r="U1141" s="453"/>
      <c r="V1141" s="453"/>
      <c r="W1141" s="430"/>
      <c r="X1141" s="430"/>
      <c r="Y1141" s="428"/>
      <c r="Z1141" s="433"/>
      <c r="AA1141" s="433"/>
      <c r="AB1141" s="152"/>
      <c r="AC1141" s="155"/>
      <c r="AD1141" s="119"/>
      <c r="AE1141" s="78"/>
      <c r="AF1141" s="123">
        <f t="shared" si="149"/>
        <v>13161</v>
      </c>
    </row>
    <row r="1142" spans="1:32" ht="230.25" hidden="1" outlineLevel="3" thickBot="1" x14ac:dyDescent="0.25">
      <c r="A1142" s="251" t="s">
        <v>5209</v>
      </c>
      <c r="B1142" s="596" t="s">
        <v>3580</v>
      </c>
      <c r="C1142" s="600" t="s">
        <v>3578</v>
      </c>
      <c r="D1142" s="624" t="s">
        <v>3520</v>
      </c>
      <c r="E1142" s="209" t="s">
        <v>194</v>
      </c>
      <c r="F1142" s="209" t="s">
        <v>3581</v>
      </c>
      <c r="G1142" s="143" t="s">
        <v>1254</v>
      </c>
      <c r="H1142" s="526" t="s">
        <v>1227</v>
      </c>
      <c r="I1142" s="215" t="s">
        <v>768</v>
      </c>
      <c r="J1142" s="255">
        <v>1</v>
      </c>
      <c r="K1142" s="178" t="s">
        <v>448</v>
      </c>
      <c r="L1142" s="256" t="s">
        <v>5788</v>
      </c>
      <c r="M1142" s="253">
        <v>1</v>
      </c>
      <c r="N1142" s="147">
        <f t="shared" si="153"/>
        <v>1</v>
      </c>
      <c r="O1142" s="551" t="s">
        <v>6563</v>
      </c>
      <c r="P1142" s="70" t="s">
        <v>103</v>
      </c>
      <c r="Q1142" s="321">
        <v>5</v>
      </c>
      <c r="R1142" s="171">
        <f t="shared" si="154"/>
        <v>5</v>
      </c>
      <c r="S1142" s="434"/>
      <c r="T1142" s="491"/>
      <c r="U1142" s="453"/>
      <c r="V1142" s="453"/>
      <c r="W1142" s="430"/>
      <c r="X1142" s="430"/>
      <c r="Y1142" s="428"/>
      <c r="Z1142" s="433"/>
      <c r="AA1142" s="433"/>
      <c r="AB1142" s="152"/>
      <c r="AC1142" s="155"/>
      <c r="AD1142" s="119"/>
      <c r="AE1142" s="78"/>
      <c r="AF1142" s="123">
        <f t="shared" si="149"/>
        <v>13162</v>
      </c>
    </row>
    <row r="1143" spans="1:32" ht="230.25" hidden="1" outlineLevel="3" thickBot="1" x14ac:dyDescent="0.25">
      <c r="A1143" s="251" t="s">
        <v>5210</v>
      </c>
      <c r="B1143" s="597"/>
      <c r="C1143" s="602"/>
      <c r="D1143" s="625"/>
      <c r="E1143" s="209" t="s">
        <v>251</v>
      </c>
      <c r="F1143" s="209" t="s">
        <v>3582</v>
      </c>
      <c r="G1143" s="143" t="s">
        <v>1254</v>
      </c>
      <c r="H1143" s="526" t="s">
        <v>1227</v>
      </c>
      <c r="I1143" s="215" t="s">
        <v>768</v>
      </c>
      <c r="J1143" s="255">
        <v>1</v>
      </c>
      <c r="K1143" s="178" t="s">
        <v>446</v>
      </c>
      <c r="L1143" s="256" t="s">
        <v>5792</v>
      </c>
      <c r="M1143" s="253">
        <v>1</v>
      </c>
      <c r="N1143" s="147">
        <f t="shared" si="153"/>
        <v>1</v>
      </c>
      <c r="O1143" s="551" t="s">
        <v>6563</v>
      </c>
      <c r="P1143" s="70" t="s">
        <v>103</v>
      </c>
      <c r="Q1143" s="321">
        <v>5</v>
      </c>
      <c r="R1143" s="171">
        <f t="shared" si="154"/>
        <v>5</v>
      </c>
      <c r="S1143" s="434"/>
      <c r="T1143" s="491"/>
      <c r="U1143" s="453"/>
      <c r="V1143" s="453"/>
      <c r="W1143" s="430"/>
      <c r="X1143" s="430"/>
      <c r="Y1143" s="428"/>
      <c r="Z1143" s="433"/>
      <c r="AA1143" s="433"/>
      <c r="AB1143" s="152"/>
      <c r="AC1143" s="155"/>
      <c r="AD1143" s="119"/>
      <c r="AE1143" s="78"/>
      <c r="AF1143" s="123">
        <f t="shared" si="149"/>
        <v>13163</v>
      </c>
    </row>
    <row r="1144" spans="1:32" ht="21" outlineLevel="2" collapsed="1" thickBot="1" x14ac:dyDescent="0.25">
      <c r="A1144" s="144"/>
      <c r="B1144" s="117" t="s">
        <v>3196</v>
      </c>
      <c r="C1144" s="272"/>
      <c r="D1144" s="117"/>
      <c r="E1144" s="117"/>
      <c r="F1144" s="117"/>
      <c r="G1144" s="117"/>
      <c r="H1144" s="117"/>
      <c r="I1144" s="117"/>
      <c r="J1144" s="117"/>
      <c r="K1144" s="117"/>
      <c r="L1144" s="117"/>
      <c r="M1144" s="117"/>
      <c r="N1144" s="117"/>
      <c r="O1144" s="117"/>
      <c r="P1144" s="117"/>
      <c r="Q1144" s="117"/>
      <c r="R1144" s="117"/>
      <c r="S1144" s="117"/>
      <c r="T1144" s="117"/>
      <c r="U1144" s="117"/>
      <c r="V1144" s="117"/>
      <c r="W1144" s="117"/>
      <c r="X1144" s="117"/>
      <c r="Y1144" s="117"/>
      <c r="Z1144" s="117"/>
      <c r="AA1144" s="117"/>
      <c r="AB1144" s="117"/>
      <c r="AC1144" s="117"/>
      <c r="AD1144" s="118"/>
      <c r="AE1144" s="78"/>
      <c r="AF1144" s="123">
        <f t="shared" si="149"/>
        <v>0</v>
      </c>
    </row>
    <row r="1145" spans="1:32" ht="230.25" hidden="1" outlineLevel="3" thickBot="1" x14ac:dyDescent="0.25">
      <c r="A1145" s="251" t="s">
        <v>5211</v>
      </c>
      <c r="B1145" s="670" t="s">
        <v>3197</v>
      </c>
      <c r="C1145" s="669" t="s">
        <v>3583</v>
      </c>
      <c r="D1145" s="680" t="s">
        <v>3198</v>
      </c>
      <c r="E1145" s="133" t="s">
        <v>3199</v>
      </c>
      <c r="F1145" s="133" t="s">
        <v>3589</v>
      </c>
      <c r="G1145" s="133" t="s">
        <v>3585</v>
      </c>
      <c r="H1145" s="525" t="s">
        <v>1803</v>
      </c>
      <c r="I1145" s="125" t="s">
        <v>3174</v>
      </c>
      <c r="J1145" s="146">
        <v>3</v>
      </c>
      <c r="K1145" s="134" t="s">
        <v>222</v>
      </c>
      <c r="L1145" s="125" t="s">
        <v>203</v>
      </c>
      <c r="M1145" s="148">
        <v>2</v>
      </c>
      <c r="N1145" s="132">
        <f t="shared" ref="N1145:N1154" si="155">J1145*M1145</f>
        <v>6</v>
      </c>
      <c r="O1145" s="551" t="s">
        <v>6563</v>
      </c>
      <c r="P1145" s="158" t="s">
        <v>6348</v>
      </c>
      <c r="Q1145" s="338">
        <v>3</v>
      </c>
      <c r="R1145" s="149">
        <f>J1145*M1145*Q1145</f>
        <v>18</v>
      </c>
      <c r="S1145" s="167"/>
      <c r="T1145" s="496"/>
      <c r="U1145" s="455"/>
      <c r="V1145" s="455"/>
      <c r="W1145" s="167"/>
      <c r="X1145" s="139"/>
      <c r="Y1145" s="151"/>
      <c r="Z1145" s="139"/>
      <c r="AA1145" s="139"/>
      <c r="AB1145" s="152"/>
      <c r="AC1145" s="155"/>
      <c r="AD1145" s="119"/>
      <c r="AE1145" s="78"/>
      <c r="AF1145" s="123">
        <f t="shared" si="149"/>
        <v>13164</v>
      </c>
    </row>
    <row r="1146" spans="1:32" ht="230.25" hidden="1" outlineLevel="3" thickBot="1" x14ac:dyDescent="0.25">
      <c r="A1146" s="251" t="s">
        <v>5212</v>
      </c>
      <c r="B1146" s="597"/>
      <c r="C1146" s="599"/>
      <c r="D1146" s="605"/>
      <c r="E1146" s="133" t="s">
        <v>3201</v>
      </c>
      <c r="F1146" s="133" t="s">
        <v>3589</v>
      </c>
      <c r="G1146" s="133" t="s">
        <v>3585</v>
      </c>
      <c r="H1146" s="525" t="s">
        <v>1803</v>
      </c>
      <c r="I1146" s="125" t="s">
        <v>3174</v>
      </c>
      <c r="J1146" s="146">
        <v>3</v>
      </c>
      <c r="K1146" s="134" t="s">
        <v>222</v>
      </c>
      <c r="L1146" s="125" t="s">
        <v>203</v>
      </c>
      <c r="M1146" s="331">
        <v>2</v>
      </c>
      <c r="N1146" s="132">
        <f t="shared" si="155"/>
        <v>6</v>
      </c>
      <c r="O1146" s="551" t="s">
        <v>6563</v>
      </c>
      <c r="P1146" s="158" t="s">
        <v>6348</v>
      </c>
      <c r="Q1146" s="338">
        <v>3</v>
      </c>
      <c r="R1146" s="149">
        <f>J1146*M1146*Q1146</f>
        <v>18</v>
      </c>
      <c r="S1146" s="167"/>
      <c r="T1146" s="496"/>
      <c r="U1146" s="455"/>
      <c r="V1146" s="455"/>
      <c r="W1146" s="167"/>
      <c r="X1146" s="139"/>
      <c r="Y1146" s="151"/>
      <c r="Z1146" s="139"/>
      <c r="AA1146" s="139"/>
      <c r="AB1146" s="152"/>
      <c r="AC1146" s="155"/>
      <c r="AD1146" s="119"/>
      <c r="AE1146" s="78"/>
      <c r="AF1146" s="123">
        <f t="shared" si="149"/>
        <v>13165</v>
      </c>
    </row>
    <row r="1147" spans="1:32" ht="230.25" hidden="1" outlineLevel="3" thickBot="1" x14ac:dyDescent="0.25">
      <c r="A1147" s="251" t="s">
        <v>5213</v>
      </c>
      <c r="B1147" s="596" t="s">
        <v>3588</v>
      </c>
      <c r="C1147" s="623" t="s">
        <v>3611</v>
      </c>
      <c r="D1147" s="624" t="s">
        <v>178</v>
      </c>
      <c r="E1147" s="133" t="s">
        <v>209</v>
      </c>
      <c r="F1147" s="133" t="s">
        <v>3584</v>
      </c>
      <c r="G1147" s="133" t="s">
        <v>3585</v>
      </c>
      <c r="H1147" s="525" t="s">
        <v>1803</v>
      </c>
      <c r="I1147" s="125" t="s">
        <v>3174</v>
      </c>
      <c r="J1147" s="257">
        <v>3</v>
      </c>
      <c r="K1147" s="203" t="s">
        <v>192</v>
      </c>
      <c r="L1147" s="145" t="s">
        <v>203</v>
      </c>
      <c r="M1147" s="166">
        <v>1</v>
      </c>
      <c r="N1147" s="147">
        <f t="shared" si="155"/>
        <v>3</v>
      </c>
      <c r="O1147" s="551" t="s">
        <v>6563</v>
      </c>
      <c r="P1147" s="158" t="s">
        <v>6348</v>
      </c>
      <c r="Q1147" s="339">
        <v>3</v>
      </c>
      <c r="R1147" s="223">
        <f t="shared" ref="R1147:R1154" si="156">N1147*Q1147</f>
        <v>9</v>
      </c>
      <c r="S1147" s="167"/>
      <c r="T1147" s="496"/>
      <c r="U1147" s="455"/>
      <c r="V1147" s="455"/>
      <c r="W1147" s="167"/>
      <c r="X1147" s="139"/>
      <c r="Y1147" s="151"/>
      <c r="Z1147" s="139"/>
      <c r="AA1147" s="139"/>
      <c r="AB1147" s="152"/>
      <c r="AC1147" s="155"/>
      <c r="AD1147" s="119"/>
      <c r="AE1147" s="78"/>
      <c r="AF1147" s="123">
        <f t="shared" si="149"/>
        <v>13166</v>
      </c>
    </row>
    <row r="1148" spans="1:32" ht="230.25" hidden="1" outlineLevel="3" thickBot="1" x14ac:dyDescent="0.25">
      <c r="A1148" s="251" t="s">
        <v>5214</v>
      </c>
      <c r="B1148" s="597"/>
      <c r="C1148" s="599"/>
      <c r="D1148" s="625"/>
      <c r="E1148" s="133" t="s">
        <v>210</v>
      </c>
      <c r="F1148" s="133" t="s">
        <v>3202</v>
      </c>
      <c r="G1148" s="133" t="s">
        <v>1557</v>
      </c>
      <c r="H1148" s="526" t="s">
        <v>1227</v>
      </c>
      <c r="I1148" s="145" t="s">
        <v>1220</v>
      </c>
      <c r="J1148" s="257">
        <v>1</v>
      </c>
      <c r="K1148" s="178" t="s">
        <v>3203</v>
      </c>
      <c r="L1148" s="125" t="s">
        <v>3204</v>
      </c>
      <c r="M1148" s="334">
        <v>1</v>
      </c>
      <c r="N1148" s="147">
        <f t="shared" si="155"/>
        <v>1</v>
      </c>
      <c r="O1148" s="551" t="s">
        <v>6563</v>
      </c>
      <c r="P1148" s="152" t="s">
        <v>103</v>
      </c>
      <c r="Q1148" s="339">
        <v>5</v>
      </c>
      <c r="R1148" s="223">
        <f t="shared" si="156"/>
        <v>5</v>
      </c>
      <c r="S1148" s="167"/>
      <c r="T1148" s="496"/>
      <c r="U1148" s="455"/>
      <c r="V1148" s="455"/>
      <c r="W1148" s="167"/>
      <c r="X1148" s="139"/>
      <c r="Y1148" s="151"/>
      <c r="Z1148" s="139"/>
      <c r="AA1148" s="139"/>
      <c r="AB1148" s="152"/>
      <c r="AC1148" s="155"/>
      <c r="AD1148" s="119"/>
      <c r="AE1148" s="78"/>
      <c r="AF1148" s="123">
        <f t="shared" si="149"/>
        <v>13167</v>
      </c>
    </row>
    <row r="1149" spans="1:32" ht="230.25" hidden="1" outlineLevel="3" thickBot="1" x14ac:dyDescent="0.25">
      <c r="A1149" s="251" t="s">
        <v>5215</v>
      </c>
      <c r="B1149" s="596" t="s">
        <v>3586</v>
      </c>
      <c r="C1149" s="623" t="s">
        <v>3587</v>
      </c>
      <c r="D1149" s="624" t="s">
        <v>178</v>
      </c>
      <c r="E1149" s="133" t="s">
        <v>209</v>
      </c>
      <c r="F1149" s="133" t="s">
        <v>3584</v>
      </c>
      <c r="G1149" s="133" t="s">
        <v>3585</v>
      </c>
      <c r="H1149" s="525" t="s">
        <v>1803</v>
      </c>
      <c r="I1149" s="125" t="s">
        <v>3174</v>
      </c>
      <c r="J1149" s="257">
        <v>3</v>
      </c>
      <c r="K1149" s="203" t="s">
        <v>192</v>
      </c>
      <c r="L1149" s="145" t="s">
        <v>203</v>
      </c>
      <c r="M1149" s="166">
        <v>1</v>
      </c>
      <c r="N1149" s="147">
        <f t="shared" si="155"/>
        <v>3</v>
      </c>
      <c r="O1149" s="551" t="s">
        <v>6563</v>
      </c>
      <c r="P1149" s="158" t="s">
        <v>6348</v>
      </c>
      <c r="Q1149" s="339">
        <v>3</v>
      </c>
      <c r="R1149" s="223">
        <f t="shared" si="156"/>
        <v>9</v>
      </c>
      <c r="S1149" s="167"/>
      <c r="T1149" s="496"/>
      <c r="U1149" s="455"/>
      <c r="V1149" s="455"/>
      <c r="W1149" s="167"/>
      <c r="X1149" s="139"/>
      <c r="Y1149" s="151"/>
      <c r="Z1149" s="139"/>
      <c r="AA1149" s="139"/>
      <c r="AB1149" s="152"/>
      <c r="AC1149" s="155"/>
      <c r="AD1149" s="119"/>
      <c r="AE1149" s="78"/>
      <c r="AF1149" s="123">
        <f t="shared" si="149"/>
        <v>13168</v>
      </c>
    </row>
    <row r="1150" spans="1:32" ht="230.25" hidden="1" outlineLevel="3" thickBot="1" x14ac:dyDescent="0.25">
      <c r="A1150" s="251" t="s">
        <v>5216</v>
      </c>
      <c r="B1150" s="597"/>
      <c r="C1150" s="599"/>
      <c r="D1150" s="625"/>
      <c r="E1150" s="133" t="s">
        <v>210</v>
      </c>
      <c r="F1150" s="133" t="s">
        <v>3202</v>
      </c>
      <c r="G1150" s="133" t="s">
        <v>1557</v>
      </c>
      <c r="H1150" s="526" t="s">
        <v>1227</v>
      </c>
      <c r="I1150" s="145" t="s">
        <v>1220</v>
      </c>
      <c r="J1150" s="257">
        <v>1</v>
      </c>
      <c r="K1150" s="178" t="s">
        <v>3203</v>
      </c>
      <c r="L1150" s="125" t="s">
        <v>3204</v>
      </c>
      <c r="M1150" s="253">
        <v>1</v>
      </c>
      <c r="N1150" s="147">
        <f t="shared" si="155"/>
        <v>1</v>
      </c>
      <c r="O1150" s="551" t="s">
        <v>6563</v>
      </c>
      <c r="P1150" s="152" t="s">
        <v>103</v>
      </c>
      <c r="Q1150" s="339">
        <v>5</v>
      </c>
      <c r="R1150" s="223">
        <f t="shared" si="156"/>
        <v>5</v>
      </c>
      <c r="S1150" s="167"/>
      <c r="T1150" s="496"/>
      <c r="U1150" s="455"/>
      <c r="V1150" s="455"/>
      <c r="W1150" s="167"/>
      <c r="X1150" s="139"/>
      <c r="Y1150" s="151"/>
      <c r="Z1150" s="139"/>
      <c r="AA1150" s="139"/>
      <c r="AB1150" s="152"/>
      <c r="AC1150" s="155"/>
      <c r="AD1150" s="119"/>
      <c r="AE1150" s="78"/>
      <c r="AF1150" s="123">
        <f t="shared" si="149"/>
        <v>13169</v>
      </c>
    </row>
    <row r="1151" spans="1:32" ht="230.25" hidden="1" outlineLevel="3" thickBot="1" x14ac:dyDescent="0.25">
      <c r="A1151" s="251" t="s">
        <v>5217</v>
      </c>
      <c r="B1151" s="596" t="s">
        <v>3612</v>
      </c>
      <c r="C1151" s="623" t="s">
        <v>3613</v>
      </c>
      <c r="D1151" s="624" t="s">
        <v>3210</v>
      </c>
      <c r="E1151" s="133" t="s">
        <v>163</v>
      </c>
      <c r="F1151" s="133" t="s">
        <v>3603</v>
      </c>
      <c r="G1151" s="133" t="s">
        <v>3604</v>
      </c>
      <c r="H1151" s="525" t="s">
        <v>1803</v>
      </c>
      <c r="I1151" s="125" t="s">
        <v>3174</v>
      </c>
      <c r="J1151" s="257">
        <v>3</v>
      </c>
      <c r="K1151" s="134" t="s">
        <v>211</v>
      </c>
      <c r="L1151" s="125" t="s">
        <v>3200</v>
      </c>
      <c r="M1151" s="166">
        <v>1</v>
      </c>
      <c r="N1151" s="147">
        <f t="shared" si="155"/>
        <v>3</v>
      </c>
      <c r="O1151" s="551" t="s">
        <v>6563</v>
      </c>
      <c r="P1151" s="158" t="s">
        <v>6348</v>
      </c>
      <c r="Q1151" s="339">
        <v>3</v>
      </c>
      <c r="R1151" s="223">
        <f t="shared" si="156"/>
        <v>9</v>
      </c>
      <c r="S1151" s="167"/>
      <c r="T1151" s="496"/>
      <c r="U1151" s="455"/>
      <c r="V1151" s="455"/>
      <c r="W1151" s="167"/>
      <c r="X1151" s="139"/>
      <c r="Y1151" s="151"/>
      <c r="Z1151" s="139"/>
      <c r="AA1151" s="139"/>
      <c r="AB1151" s="152"/>
      <c r="AC1151" s="155"/>
      <c r="AD1151" s="119"/>
      <c r="AE1151" s="78"/>
      <c r="AF1151" s="123">
        <f t="shared" si="149"/>
        <v>13170</v>
      </c>
    </row>
    <row r="1152" spans="1:32" ht="230.25" hidden="1" outlineLevel="3" thickBot="1" x14ac:dyDescent="0.25">
      <c r="A1152" s="251" t="s">
        <v>5218</v>
      </c>
      <c r="B1152" s="597"/>
      <c r="C1152" s="671"/>
      <c r="D1152" s="625"/>
      <c r="E1152" s="133" t="s">
        <v>160</v>
      </c>
      <c r="F1152" s="133" t="s">
        <v>3211</v>
      </c>
      <c r="G1152" s="133" t="s">
        <v>1324</v>
      </c>
      <c r="H1152" s="526" t="s">
        <v>1227</v>
      </c>
      <c r="I1152" s="145" t="s">
        <v>1220</v>
      </c>
      <c r="J1152" s="257">
        <v>2</v>
      </c>
      <c r="K1152" s="134" t="s">
        <v>211</v>
      </c>
      <c r="L1152" s="125" t="s">
        <v>1559</v>
      </c>
      <c r="M1152" s="166">
        <v>1</v>
      </c>
      <c r="N1152" s="147">
        <f t="shared" si="155"/>
        <v>2</v>
      </c>
      <c r="O1152" s="551" t="s">
        <v>6563</v>
      </c>
      <c r="P1152" s="158" t="s">
        <v>6348</v>
      </c>
      <c r="Q1152" s="339">
        <v>3</v>
      </c>
      <c r="R1152" s="223">
        <f t="shared" si="156"/>
        <v>6</v>
      </c>
      <c r="S1152" s="167"/>
      <c r="T1152" s="496"/>
      <c r="U1152" s="455"/>
      <c r="V1152" s="455"/>
      <c r="W1152" s="167"/>
      <c r="X1152" s="139"/>
      <c r="Y1152" s="151"/>
      <c r="Z1152" s="139"/>
      <c r="AA1152" s="139"/>
      <c r="AB1152" s="152"/>
      <c r="AC1152" s="155"/>
      <c r="AD1152" s="119"/>
      <c r="AE1152" s="78"/>
      <c r="AF1152" s="123">
        <f t="shared" si="149"/>
        <v>13171</v>
      </c>
    </row>
    <row r="1153" spans="1:32" ht="230.25" hidden="1" outlineLevel="3" thickBot="1" x14ac:dyDescent="0.25">
      <c r="A1153" s="251" t="s">
        <v>5219</v>
      </c>
      <c r="B1153" s="596" t="s">
        <v>3591</v>
      </c>
      <c r="C1153" s="623" t="s">
        <v>3592</v>
      </c>
      <c r="D1153" s="624" t="s">
        <v>3206</v>
      </c>
      <c r="E1153" s="133" t="s">
        <v>3207</v>
      </c>
      <c r="F1153" s="133" t="s">
        <v>3599</v>
      </c>
      <c r="G1153" s="133" t="s">
        <v>3585</v>
      </c>
      <c r="H1153" s="525" t="s">
        <v>1803</v>
      </c>
      <c r="I1153" s="125" t="s">
        <v>3174</v>
      </c>
      <c r="J1153" s="257">
        <v>3</v>
      </c>
      <c r="K1153" s="134" t="s">
        <v>211</v>
      </c>
      <c r="L1153" s="125" t="s">
        <v>3200</v>
      </c>
      <c r="M1153" s="166">
        <v>1</v>
      </c>
      <c r="N1153" s="147">
        <f t="shared" si="155"/>
        <v>3</v>
      </c>
      <c r="O1153" s="551" t="s">
        <v>6563</v>
      </c>
      <c r="P1153" s="158" t="s">
        <v>6348</v>
      </c>
      <c r="Q1153" s="339">
        <v>3</v>
      </c>
      <c r="R1153" s="223">
        <f t="shared" si="156"/>
        <v>9</v>
      </c>
      <c r="S1153" s="167"/>
      <c r="T1153" s="496"/>
      <c r="U1153" s="455"/>
      <c r="V1153" s="455"/>
      <c r="W1153" s="167"/>
      <c r="X1153" s="139"/>
      <c r="Y1153" s="151"/>
      <c r="Z1153" s="139"/>
      <c r="AA1153" s="139"/>
      <c r="AB1153" s="152"/>
      <c r="AC1153" s="155"/>
      <c r="AD1153" s="119"/>
      <c r="AE1153" s="78"/>
      <c r="AF1153" s="123">
        <f t="shared" si="149"/>
        <v>13172</v>
      </c>
    </row>
    <row r="1154" spans="1:32" ht="230.25" hidden="1" outlineLevel="3" thickBot="1" x14ac:dyDescent="0.25">
      <c r="A1154" s="251" t="s">
        <v>5220</v>
      </c>
      <c r="B1154" s="597"/>
      <c r="C1154" s="599"/>
      <c r="D1154" s="625"/>
      <c r="E1154" s="133" t="s">
        <v>3208</v>
      </c>
      <c r="F1154" s="133" t="s">
        <v>3608</v>
      </c>
      <c r="G1154" s="133" t="s">
        <v>3585</v>
      </c>
      <c r="H1154" s="525" t="s">
        <v>1803</v>
      </c>
      <c r="I1154" s="125" t="s">
        <v>3174</v>
      </c>
      <c r="J1154" s="257">
        <v>3</v>
      </c>
      <c r="K1154" s="134" t="s">
        <v>211</v>
      </c>
      <c r="L1154" s="125" t="s">
        <v>3200</v>
      </c>
      <c r="M1154" s="166">
        <v>1</v>
      </c>
      <c r="N1154" s="147">
        <f t="shared" si="155"/>
        <v>3</v>
      </c>
      <c r="O1154" s="551" t="s">
        <v>6563</v>
      </c>
      <c r="P1154" s="158" t="s">
        <v>6348</v>
      </c>
      <c r="Q1154" s="339">
        <v>3</v>
      </c>
      <c r="R1154" s="223">
        <f t="shared" si="156"/>
        <v>9</v>
      </c>
      <c r="S1154" s="167"/>
      <c r="T1154" s="496"/>
      <c r="U1154" s="455"/>
      <c r="V1154" s="455"/>
      <c r="W1154" s="167"/>
      <c r="X1154" s="139"/>
      <c r="Y1154" s="151"/>
      <c r="Z1154" s="139"/>
      <c r="AA1154" s="139"/>
      <c r="AB1154" s="152"/>
      <c r="AC1154" s="155"/>
      <c r="AD1154" s="119"/>
      <c r="AE1154" s="78"/>
      <c r="AF1154" s="123">
        <f t="shared" si="149"/>
        <v>13173</v>
      </c>
    </row>
    <row r="1155" spans="1:32" ht="230.25" hidden="1" outlineLevel="3" thickBot="1" x14ac:dyDescent="0.25">
      <c r="A1155" s="251" t="s">
        <v>5221</v>
      </c>
      <c r="B1155" s="596" t="s">
        <v>3205</v>
      </c>
      <c r="C1155" s="623" t="s">
        <v>3590</v>
      </c>
      <c r="D1155" s="624" t="s">
        <v>3206</v>
      </c>
      <c r="E1155" s="133" t="s">
        <v>3207</v>
      </c>
      <c r="F1155" s="133" t="s">
        <v>3600</v>
      </c>
      <c r="G1155" s="133" t="s">
        <v>3585</v>
      </c>
      <c r="H1155" s="525" t="s">
        <v>1803</v>
      </c>
      <c r="I1155" s="125" t="s">
        <v>3174</v>
      </c>
      <c r="J1155" s="257">
        <v>3</v>
      </c>
      <c r="K1155" s="134" t="s">
        <v>211</v>
      </c>
      <c r="L1155" s="125" t="s">
        <v>3200</v>
      </c>
      <c r="M1155" s="166">
        <v>1</v>
      </c>
      <c r="N1155" s="147">
        <f t="shared" ref="N1155:N1164" si="157">J1155*M1155</f>
        <v>3</v>
      </c>
      <c r="O1155" s="551" t="s">
        <v>6563</v>
      </c>
      <c r="P1155" s="158" t="s">
        <v>6348</v>
      </c>
      <c r="Q1155" s="339">
        <v>3</v>
      </c>
      <c r="R1155" s="223">
        <f t="shared" ref="R1155:R1164" si="158">N1155*Q1155</f>
        <v>9</v>
      </c>
      <c r="S1155" s="167"/>
      <c r="T1155" s="496"/>
      <c r="U1155" s="455"/>
      <c r="V1155" s="455"/>
      <c r="W1155" s="167"/>
      <c r="X1155" s="139"/>
      <c r="Y1155" s="151"/>
      <c r="Z1155" s="139"/>
      <c r="AA1155" s="139"/>
      <c r="AB1155" s="152"/>
      <c r="AC1155" s="155"/>
      <c r="AD1155" s="119"/>
      <c r="AE1155" s="78"/>
      <c r="AF1155" s="123">
        <f t="shared" si="149"/>
        <v>13174</v>
      </c>
    </row>
    <row r="1156" spans="1:32" ht="230.25" hidden="1" outlineLevel="3" thickBot="1" x14ac:dyDescent="0.25">
      <c r="A1156" s="251" t="s">
        <v>5222</v>
      </c>
      <c r="B1156" s="597"/>
      <c r="C1156" s="599"/>
      <c r="D1156" s="625"/>
      <c r="E1156" s="133" t="s">
        <v>3208</v>
      </c>
      <c r="F1156" s="133" t="s">
        <v>3608</v>
      </c>
      <c r="G1156" s="133" t="s">
        <v>3585</v>
      </c>
      <c r="H1156" s="525" t="s">
        <v>1803</v>
      </c>
      <c r="I1156" s="125" t="s">
        <v>3174</v>
      </c>
      <c r="J1156" s="257">
        <v>3</v>
      </c>
      <c r="K1156" s="134" t="s">
        <v>211</v>
      </c>
      <c r="L1156" s="125" t="s">
        <v>3200</v>
      </c>
      <c r="M1156" s="166">
        <v>1</v>
      </c>
      <c r="N1156" s="147">
        <f t="shared" si="157"/>
        <v>3</v>
      </c>
      <c r="O1156" s="551" t="s">
        <v>6563</v>
      </c>
      <c r="P1156" s="158" t="s">
        <v>6348</v>
      </c>
      <c r="Q1156" s="339">
        <v>3</v>
      </c>
      <c r="R1156" s="223">
        <f t="shared" si="158"/>
        <v>9</v>
      </c>
      <c r="S1156" s="167"/>
      <c r="T1156" s="496"/>
      <c r="U1156" s="455"/>
      <c r="V1156" s="455"/>
      <c r="W1156" s="167"/>
      <c r="X1156" s="139"/>
      <c r="Y1156" s="151"/>
      <c r="Z1156" s="139"/>
      <c r="AA1156" s="139"/>
      <c r="AB1156" s="152"/>
      <c r="AC1156" s="155"/>
      <c r="AD1156" s="119"/>
      <c r="AE1156" s="78"/>
      <c r="AF1156" s="123">
        <f t="shared" si="149"/>
        <v>13175</v>
      </c>
    </row>
    <row r="1157" spans="1:32" ht="230.25" hidden="1" outlineLevel="3" thickBot="1" x14ac:dyDescent="0.25">
      <c r="A1157" s="251" t="s">
        <v>5223</v>
      </c>
      <c r="B1157" s="596" t="s">
        <v>3605</v>
      </c>
      <c r="C1157" s="623" t="s">
        <v>3606</v>
      </c>
      <c r="D1157" s="624" t="s">
        <v>3206</v>
      </c>
      <c r="E1157" s="133" t="s">
        <v>3207</v>
      </c>
      <c r="F1157" s="133" t="s">
        <v>3607</v>
      </c>
      <c r="G1157" s="133" t="s">
        <v>3585</v>
      </c>
      <c r="H1157" s="525" t="s">
        <v>1803</v>
      </c>
      <c r="I1157" s="125" t="s">
        <v>3174</v>
      </c>
      <c r="J1157" s="257">
        <v>3</v>
      </c>
      <c r="K1157" s="134" t="s">
        <v>211</v>
      </c>
      <c r="L1157" s="125" t="s">
        <v>3200</v>
      </c>
      <c r="M1157" s="166">
        <v>1</v>
      </c>
      <c r="N1157" s="147">
        <f>J1157*M1157</f>
        <v>3</v>
      </c>
      <c r="O1157" s="551" t="s">
        <v>6563</v>
      </c>
      <c r="P1157" s="158" t="s">
        <v>6348</v>
      </c>
      <c r="Q1157" s="339">
        <v>3</v>
      </c>
      <c r="R1157" s="223">
        <f>N1157*Q1157</f>
        <v>9</v>
      </c>
      <c r="S1157" s="167"/>
      <c r="T1157" s="496"/>
      <c r="U1157" s="455"/>
      <c r="V1157" s="455"/>
      <c r="W1157" s="167"/>
      <c r="X1157" s="139"/>
      <c r="Y1157" s="151"/>
      <c r="Z1157" s="139"/>
      <c r="AA1157" s="139"/>
      <c r="AB1157" s="152"/>
      <c r="AC1157" s="155"/>
      <c r="AD1157" s="119"/>
      <c r="AE1157" s="78"/>
      <c r="AF1157" s="123">
        <f t="shared" si="149"/>
        <v>13176</v>
      </c>
    </row>
    <row r="1158" spans="1:32" ht="230.25" hidden="1" outlineLevel="3" thickBot="1" x14ac:dyDescent="0.25">
      <c r="A1158" s="251" t="s">
        <v>5224</v>
      </c>
      <c r="B1158" s="597"/>
      <c r="C1158" s="599"/>
      <c r="D1158" s="625"/>
      <c r="E1158" s="133" t="s">
        <v>3208</v>
      </c>
      <c r="F1158" s="133" t="s">
        <v>3608</v>
      </c>
      <c r="G1158" s="133" t="s">
        <v>3585</v>
      </c>
      <c r="H1158" s="525" t="s">
        <v>1803</v>
      </c>
      <c r="I1158" s="125" t="s">
        <v>3174</v>
      </c>
      <c r="J1158" s="257">
        <v>3</v>
      </c>
      <c r="K1158" s="134" t="s">
        <v>211</v>
      </c>
      <c r="L1158" s="125" t="s">
        <v>3200</v>
      </c>
      <c r="M1158" s="166">
        <v>1</v>
      </c>
      <c r="N1158" s="147">
        <f>J1158*M1158</f>
        <v>3</v>
      </c>
      <c r="O1158" s="551" t="s">
        <v>6563</v>
      </c>
      <c r="P1158" s="158" t="s">
        <v>6348</v>
      </c>
      <c r="Q1158" s="339">
        <v>3</v>
      </c>
      <c r="R1158" s="223">
        <f>N1158*Q1158</f>
        <v>9</v>
      </c>
      <c r="S1158" s="167"/>
      <c r="T1158" s="496"/>
      <c r="U1158" s="455"/>
      <c r="V1158" s="455"/>
      <c r="W1158" s="167"/>
      <c r="X1158" s="139"/>
      <c r="Y1158" s="151"/>
      <c r="Z1158" s="139"/>
      <c r="AA1158" s="139"/>
      <c r="AB1158" s="152"/>
      <c r="AC1158" s="155"/>
      <c r="AD1158" s="119"/>
      <c r="AE1158" s="78"/>
      <c r="AF1158" s="123">
        <f t="shared" si="149"/>
        <v>13177</v>
      </c>
    </row>
    <row r="1159" spans="1:32" ht="230.25" hidden="1" outlineLevel="3" thickBot="1" x14ac:dyDescent="0.25">
      <c r="A1159" s="251" t="s">
        <v>5225</v>
      </c>
      <c r="B1159" s="596" t="s">
        <v>3594</v>
      </c>
      <c r="C1159" s="623" t="s">
        <v>3593</v>
      </c>
      <c r="D1159" s="624" t="s">
        <v>3595</v>
      </c>
      <c r="E1159" s="133" t="s">
        <v>3207</v>
      </c>
      <c r="F1159" s="133" t="s">
        <v>3601</v>
      </c>
      <c r="G1159" s="133" t="s">
        <v>3585</v>
      </c>
      <c r="H1159" s="525" t="s">
        <v>1803</v>
      </c>
      <c r="I1159" s="125" t="s">
        <v>3174</v>
      </c>
      <c r="J1159" s="257">
        <v>3</v>
      </c>
      <c r="K1159" s="134" t="s">
        <v>211</v>
      </c>
      <c r="L1159" s="125" t="s">
        <v>3200</v>
      </c>
      <c r="M1159" s="166">
        <v>1</v>
      </c>
      <c r="N1159" s="147">
        <f>J1159*M1159</f>
        <v>3</v>
      </c>
      <c r="O1159" s="551" t="s">
        <v>6563</v>
      </c>
      <c r="P1159" s="158" t="s">
        <v>6348</v>
      </c>
      <c r="Q1159" s="339">
        <v>3</v>
      </c>
      <c r="R1159" s="223">
        <f>N1159*Q1159</f>
        <v>9</v>
      </c>
      <c r="S1159" s="167"/>
      <c r="T1159" s="496"/>
      <c r="U1159" s="455"/>
      <c r="V1159" s="455"/>
      <c r="W1159" s="167"/>
      <c r="X1159" s="139"/>
      <c r="Y1159" s="151"/>
      <c r="Z1159" s="139"/>
      <c r="AA1159" s="139"/>
      <c r="AB1159" s="152"/>
      <c r="AC1159" s="155"/>
      <c r="AD1159" s="119"/>
      <c r="AE1159" s="78"/>
      <c r="AF1159" s="123">
        <f t="shared" si="149"/>
        <v>13178</v>
      </c>
    </row>
    <row r="1160" spans="1:32" ht="230.25" hidden="1" outlineLevel="3" thickBot="1" x14ac:dyDescent="0.25">
      <c r="A1160" s="251" t="s">
        <v>5226</v>
      </c>
      <c r="B1160" s="597"/>
      <c r="C1160" s="599"/>
      <c r="D1160" s="625"/>
      <c r="E1160" s="133" t="s">
        <v>3208</v>
      </c>
      <c r="F1160" s="133" t="s">
        <v>3609</v>
      </c>
      <c r="G1160" s="133" t="s">
        <v>3585</v>
      </c>
      <c r="H1160" s="525" t="s">
        <v>1803</v>
      </c>
      <c r="I1160" s="125" t="s">
        <v>3174</v>
      </c>
      <c r="J1160" s="257">
        <v>3</v>
      </c>
      <c r="K1160" s="134" t="s">
        <v>211</v>
      </c>
      <c r="L1160" s="125" t="s">
        <v>3200</v>
      </c>
      <c r="M1160" s="166">
        <v>1</v>
      </c>
      <c r="N1160" s="147">
        <f>J1160*M1160</f>
        <v>3</v>
      </c>
      <c r="O1160" s="551" t="s">
        <v>6563</v>
      </c>
      <c r="P1160" s="158" t="s">
        <v>6348</v>
      </c>
      <c r="Q1160" s="339">
        <v>3</v>
      </c>
      <c r="R1160" s="223">
        <f>N1160*Q1160</f>
        <v>9</v>
      </c>
      <c r="S1160" s="167"/>
      <c r="T1160" s="496"/>
      <c r="U1160" s="455"/>
      <c r="V1160" s="455"/>
      <c r="W1160" s="167"/>
      <c r="X1160" s="139"/>
      <c r="Y1160" s="151"/>
      <c r="Z1160" s="139"/>
      <c r="AA1160" s="139"/>
      <c r="AB1160" s="152"/>
      <c r="AC1160" s="155"/>
      <c r="AD1160" s="119"/>
      <c r="AE1160" s="78"/>
      <c r="AF1160" s="123">
        <f t="shared" si="149"/>
        <v>13179</v>
      </c>
    </row>
    <row r="1161" spans="1:32" ht="230.25" hidden="1" outlineLevel="3" thickBot="1" x14ac:dyDescent="0.25">
      <c r="A1161" s="251" t="s">
        <v>5227</v>
      </c>
      <c r="B1161" s="596" t="s">
        <v>3596</v>
      </c>
      <c r="C1161" s="280" t="s">
        <v>3597</v>
      </c>
      <c r="D1161" s="624"/>
      <c r="E1161" s="133" t="s">
        <v>163</v>
      </c>
      <c r="F1161" s="133" t="s">
        <v>3602</v>
      </c>
      <c r="G1161" s="133" t="s">
        <v>3585</v>
      </c>
      <c r="H1161" s="525" t="s">
        <v>1803</v>
      </c>
      <c r="I1161" s="125" t="s">
        <v>3174</v>
      </c>
      <c r="J1161" s="257">
        <v>3</v>
      </c>
      <c r="K1161" s="134" t="s">
        <v>211</v>
      </c>
      <c r="L1161" s="125" t="s">
        <v>3200</v>
      </c>
      <c r="M1161" s="166">
        <v>1</v>
      </c>
      <c r="N1161" s="147">
        <f t="shared" si="157"/>
        <v>3</v>
      </c>
      <c r="O1161" s="551" t="s">
        <v>6563</v>
      </c>
      <c r="P1161" s="158" t="s">
        <v>6348</v>
      </c>
      <c r="Q1161" s="339">
        <v>3</v>
      </c>
      <c r="R1161" s="223">
        <f t="shared" si="158"/>
        <v>9</v>
      </c>
      <c r="S1161" s="167"/>
      <c r="T1161" s="496"/>
      <c r="U1161" s="455"/>
      <c r="V1161" s="455"/>
      <c r="W1161" s="167"/>
      <c r="X1161" s="139"/>
      <c r="Y1161" s="151"/>
      <c r="Z1161" s="139"/>
      <c r="AA1161" s="139"/>
      <c r="AB1161" s="152"/>
      <c r="AC1161" s="155"/>
      <c r="AD1161" s="119"/>
      <c r="AE1161" s="78"/>
      <c r="AF1161" s="123">
        <f t="shared" si="149"/>
        <v>13180</v>
      </c>
    </row>
    <row r="1162" spans="1:32" ht="230.25" hidden="1" outlineLevel="3" thickBot="1" x14ac:dyDescent="0.25">
      <c r="A1162" s="251" t="s">
        <v>5228</v>
      </c>
      <c r="B1162" s="597"/>
      <c r="C1162" s="279"/>
      <c r="D1162" s="625"/>
      <c r="E1162" s="133" t="s">
        <v>160</v>
      </c>
      <c r="F1162" s="133" t="s">
        <v>3610</v>
      </c>
      <c r="G1162" s="133" t="s">
        <v>3585</v>
      </c>
      <c r="H1162" s="525" t="s">
        <v>1803</v>
      </c>
      <c r="I1162" s="125" t="s">
        <v>3174</v>
      </c>
      <c r="J1162" s="257">
        <v>3</v>
      </c>
      <c r="K1162" s="134" t="s">
        <v>211</v>
      </c>
      <c r="L1162" s="125" t="s">
        <v>3200</v>
      </c>
      <c r="M1162" s="166">
        <v>1</v>
      </c>
      <c r="N1162" s="147">
        <f t="shared" si="157"/>
        <v>3</v>
      </c>
      <c r="O1162" s="551" t="s">
        <v>6563</v>
      </c>
      <c r="P1162" s="158" t="s">
        <v>6348</v>
      </c>
      <c r="Q1162" s="339">
        <v>3</v>
      </c>
      <c r="R1162" s="223">
        <f t="shared" si="158"/>
        <v>9</v>
      </c>
      <c r="S1162" s="167"/>
      <c r="T1162" s="496"/>
      <c r="U1162" s="455"/>
      <c r="V1162" s="455"/>
      <c r="W1162" s="167"/>
      <c r="X1162" s="139"/>
      <c r="Y1162" s="151"/>
      <c r="Z1162" s="139"/>
      <c r="AA1162" s="139"/>
      <c r="AB1162" s="152"/>
      <c r="AC1162" s="155"/>
      <c r="AD1162" s="119"/>
      <c r="AE1162" s="78"/>
      <c r="AF1162" s="123">
        <f t="shared" si="149"/>
        <v>13181</v>
      </c>
    </row>
    <row r="1163" spans="1:32" ht="230.25" hidden="1" outlineLevel="3" thickBot="1" x14ac:dyDescent="0.25">
      <c r="A1163" s="251" t="s">
        <v>5229</v>
      </c>
      <c r="B1163" s="596" t="s">
        <v>3209</v>
      </c>
      <c r="C1163" s="623" t="s">
        <v>3598</v>
      </c>
      <c r="D1163" s="624" t="s">
        <v>3210</v>
      </c>
      <c r="E1163" s="133" t="s">
        <v>163</v>
      </c>
      <c r="F1163" s="133" t="s">
        <v>3603</v>
      </c>
      <c r="G1163" s="133" t="s">
        <v>3604</v>
      </c>
      <c r="H1163" s="525" t="s">
        <v>1803</v>
      </c>
      <c r="I1163" s="125" t="s">
        <v>3174</v>
      </c>
      <c r="J1163" s="257">
        <v>3</v>
      </c>
      <c r="K1163" s="134" t="s">
        <v>211</v>
      </c>
      <c r="L1163" s="125" t="s">
        <v>3200</v>
      </c>
      <c r="M1163" s="166">
        <v>1</v>
      </c>
      <c r="N1163" s="147">
        <f t="shared" si="157"/>
        <v>3</v>
      </c>
      <c r="O1163" s="551" t="s">
        <v>6563</v>
      </c>
      <c r="P1163" s="158" t="s">
        <v>6348</v>
      </c>
      <c r="Q1163" s="339">
        <v>3</v>
      </c>
      <c r="R1163" s="223">
        <f t="shared" si="158"/>
        <v>9</v>
      </c>
      <c r="S1163" s="167"/>
      <c r="T1163" s="496"/>
      <c r="U1163" s="455"/>
      <c r="V1163" s="455"/>
      <c r="W1163" s="167"/>
      <c r="X1163" s="139"/>
      <c r="Y1163" s="151"/>
      <c r="Z1163" s="139"/>
      <c r="AA1163" s="139"/>
      <c r="AB1163" s="152"/>
      <c r="AC1163" s="155"/>
      <c r="AD1163" s="119"/>
      <c r="AE1163" s="78"/>
      <c r="AF1163" s="123">
        <f t="shared" ref="AF1163:AF1226" si="159">VALUE(RIGHT((IF(A1163="",0,A1163)),5))</f>
        <v>13182</v>
      </c>
    </row>
    <row r="1164" spans="1:32" ht="230.25" hidden="1" outlineLevel="3" thickBot="1" x14ac:dyDescent="0.25">
      <c r="A1164" s="251" t="s">
        <v>5230</v>
      </c>
      <c r="B1164" s="597"/>
      <c r="C1164" s="671"/>
      <c r="D1164" s="625"/>
      <c r="E1164" s="133" t="s">
        <v>160</v>
      </c>
      <c r="F1164" s="133" t="s">
        <v>3211</v>
      </c>
      <c r="G1164" s="133" t="s">
        <v>1324</v>
      </c>
      <c r="H1164" s="526" t="s">
        <v>1227</v>
      </c>
      <c r="I1164" s="145" t="s">
        <v>1220</v>
      </c>
      <c r="J1164" s="257">
        <v>2</v>
      </c>
      <c r="K1164" s="134" t="s">
        <v>211</v>
      </c>
      <c r="L1164" s="125" t="s">
        <v>1559</v>
      </c>
      <c r="M1164" s="166">
        <v>1</v>
      </c>
      <c r="N1164" s="147">
        <f t="shared" si="157"/>
        <v>2</v>
      </c>
      <c r="O1164" s="551" t="s">
        <v>6563</v>
      </c>
      <c r="P1164" s="158" t="s">
        <v>6348</v>
      </c>
      <c r="Q1164" s="339">
        <v>3</v>
      </c>
      <c r="R1164" s="223">
        <f t="shared" si="158"/>
        <v>6</v>
      </c>
      <c r="S1164" s="167"/>
      <c r="T1164" s="496"/>
      <c r="U1164" s="455"/>
      <c r="V1164" s="455"/>
      <c r="W1164" s="167"/>
      <c r="X1164" s="139"/>
      <c r="Y1164" s="151"/>
      <c r="Z1164" s="139"/>
      <c r="AA1164" s="139"/>
      <c r="AB1164" s="152"/>
      <c r="AC1164" s="155"/>
      <c r="AD1164" s="119"/>
      <c r="AE1164" s="78"/>
      <c r="AF1164" s="123">
        <f t="shared" si="159"/>
        <v>13183</v>
      </c>
    </row>
    <row r="1165" spans="1:32" ht="21" outlineLevel="1" thickBot="1" x14ac:dyDescent="0.25">
      <c r="A1165" s="144"/>
      <c r="B1165" s="267" t="s">
        <v>413</v>
      </c>
      <c r="C1165" s="277"/>
      <c r="D1165" s="286"/>
      <c r="E1165" s="267"/>
      <c r="F1165" s="190"/>
      <c r="G1165" s="190"/>
      <c r="H1165" s="190"/>
      <c r="I1165" s="190"/>
      <c r="J1165" s="190"/>
      <c r="K1165" s="190"/>
      <c r="L1165" s="190"/>
      <c r="M1165" s="190"/>
      <c r="N1165" s="190"/>
      <c r="O1165" s="190"/>
      <c r="P1165" s="190"/>
      <c r="Q1165" s="190"/>
      <c r="R1165" s="190"/>
      <c r="S1165" s="190"/>
      <c r="T1165" s="190"/>
      <c r="U1165" s="190"/>
      <c r="V1165" s="190"/>
      <c r="W1165" s="190"/>
      <c r="X1165" s="190"/>
      <c r="Y1165" s="190"/>
      <c r="Z1165" s="190"/>
      <c r="AA1165" s="190"/>
      <c r="AB1165" s="190"/>
      <c r="AC1165" s="190"/>
      <c r="AD1165" s="191"/>
      <c r="AE1165" s="78"/>
      <c r="AF1165" s="123">
        <f t="shared" si="159"/>
        <v>0</v>
      </c>
    </row>
    <row r="1166" spans="1:32" ht="21" outlineLevel="2" collapsed="1" thickBot="1" x14ac:dyDescent="0.25">
      <c r="A1166" s="144"/>
      <c r="B1166" s="266" t="s">
        <v>2335</v>
      </c>
      <c r="C1166" s="276"/>
      <c r="D1166" s="287"/>
      <c r="E1166" s="266"/>
      <c r="F1166" s="200"/>
      <c r="G1166" s="200"/>
      <c r="H1166" s="200"/>
      <c r="I1166" s="200"/>
      <c r="J1166" s="200"/>
      <c r="K1166" s="200"/>
      <c r="L1166" s="117"/>
      <c r="M1166" s="117"/>
      <c r="N1166" s="117"/>
      <c r="O1166" s="117"/>
      <c r="P1166" s="117"/>
      <c r="Q1166" s="117"/>
      <c r="R1166" s="117"/>
      <c r="S1166" s="117"/>
      <c r="T1166" s="200"/>
      <c r="U1166" s="200"/>
      <c r="V1166" s="117"/>
      <c r="W1166" s="200"/>
      <c r="X1166" s="200"/>
      <c r="Y1166" s="200"/>
      <c r="Z1166" s="200"/>
      <c r="AA1166" s="200"/>
      <c r="AB1166" s="200"/>
      <c r="AC1166" s="200"/>
      <c r="AD1166" s="201"/>
      <c r="AE1166" s="78"/>
      <c r="AF1166" s="123">
        <f t="shared" si="159"/>
        <v>0</v>
      </c>
    </row>
    <row r="1167" spans="1:32" ht="230.25" hidden="1" outlineLevel="3" thickBot="1" x14ac:dyDescent="0.25">
      <c r="A1167" s="144" t="s">
        <v>592</v>
      </c>
      <c r="B1167" s="740" t="s">
        <v>3006</v>
      </c>
      <c r="C1167" s="695" t="s">
        <v>2273</v>
      </c>
      <c r="D1167" s="663" t="s">
        <v>414</v>
      </c>
      <c r="E1167" s="224" t="s">
        <v>1419</v>
      </c>
      <c r="F1167" s="224" t="s">
        <v>4391</v>
      </c>
      <c r="G1167" s="133" t="s">
        <v>729</v>
      </c>
      <c r="H1167" s="526" t="s">
        <v>1227</v>
      </c>
      <c r="I1167" s="145" t="s">
        <v>768</v>
      </c>
      <c r="J1167" s="146">
        <v>2</v>
      </c>
      <c r="K1167" s="178" t="s">
        <v>193</v>
      </c>
      <c r="L1167" s="125" t="s">
        <v>415</v>
      </c>
      <c r="M1167" s="166">
        <v>2</v>
      </c>
      <c r="N1167" s="132">
        <f t="shared" ref="N1167:N1172" si="160">J1167*M1167</f>
        <v>4</v>
      </c>
      <c r="O1167" s="551" t="s">
        <v>6563</v>
      </c>
      <c r="P1167" s="70" t="s">
        <v>6378</v>
      </c>
      <c r="Q1167" s="338">
        <v>2</v>
      </c>
      <c r="R1167" s="171">
        <f t="shared" ref="R1167:R1184" si="161">J1167*M1167*Q1167</f>
        <v>8</v>
      </c>
      <c r="S1167" s="193"/>
      <c r="T1167" s="193"/>
      <c r="U1167" s="193"/>
      <c r="V1167" s="193"/>
      <c r="W1167" s="139"/>
      <c r="X1167" s="139"/>
      <c r="Y1167" s="151"/>
      <c r="Z1167" s="139"/>
      <c r="AA1167" s="139"/>
      <c r="AB1167" s="152"/>
      <c r="AC1167" s="155"/>
      <c r="AD1167" s="119"/>
      <c r="AE1167" s="78"/>
      <c r="AF1167" s="123">
        <f t="shared" si="159"/>
        <v>-1936</v>
      </c>
    </row>
    <row r="1168" spans="1:32" ht="230.25" hidden="1" outlineLevel="3" thickBot="1" x14ac:dyDescent="0.25">
      <c r="A1168" s="144" t="s">
        <v>593</v>
      </c>
      <c r="B1168" s="649"/>
      <c r="C1168" s="637"/>
      <c r="D1168" s="626"/>
      <c r="E1168" s="224" t="s">
        <v>1420</v>
      </c>
      <c r="F1168" s="224" t="s">
        <v>4391</v>
      </c>
      <c r="G1168" s="133" t="s">
        <v>729</v>
      </c>
      <c r="H1168" s="526" t="s">
        <v>1227</v>
      </c>
      <c r="I1168" s="145" t="s">
        <v>768</v>
      </c>
      <c r="J1168" s="146">
        <v>2</v>
      </c>
      <c r="K1168" s="178" t="s">
        <v>193</v>
      </c>
      <c r="L1168" s="125" t="s">
        <v>415</v>
      </c>
      <c r="M1168" s="148">
        <v>1</v>
      </c>
      <c r="N1168" s="132">
        <f t="shared" si="160"/>
        <v>2</v>
      </c>
      <c r="O1168" s="551" t="s">
        <v>6563</v>
      </c>
      <c r="P1168" s="70" t="s">
        <v>6378</v>
      </c>
      <c r="Q1168" s="338">
        <v>2</v>
      </c>
      <c r="R1168" s="171">
        <f t="shared" si="161"/>
        <v>4</v>
      </c>
      <c r="S1168" s="193"/>
      <c r="T1168" s="193"/>
      <c r="U1168" s="193"/>
      <c r="V1168" s="193"/>
      <c r="W1168" s="139"/>
      <c r="X1168" s="139"/>
      <c r="Y1168" s="151"/>
      <c r="Z1168" s="139"/>
      <c r="AA1168" s="139"/>
      <c r="AB1168" s="152"/>
      <c r="AC1168" s="155"/>
      <c r="AD1168" s="119"/>
      <c r="AE1168" s="78"/>
      <c r="AF1168" s="123">
        <f t="shared" si="159"/>
        <v>-1937</v>
      </c>
    </row>
    <row r="1169" spans="1:32" ht="230.25" hidden="1" outlineLevel="3" thickBot="1" x14ac:dyDescent="0.25">
      <c r="A1169" s="144" t="s">
        <v>594</v>
      </c>
      <c r="B1169" s="647" t="s">
        <v>3007</v>
      </c>
      <c r="C1169" s="637" t="s">
        <v>2274</v>
      </c>
      <c r="D1169" s="626" t="s">
        <v>416</v>
      </c>
      <c r="E1169" s="224" t="s">
        <v>1419</v>
      </c>
      <c r="F1169" s="224" t="s">
        <v>4391</v>
      </c>
      <c r="G1169" s="133" t="s">
        <v>729</v>
      </c>
      <c r="H1169" s="526" t="s">
        <v>1227</v>
      </c>
      <c r="I1169" s="145" t="s">
        <v>768</v>
      </c>
      <c r="J1169" s="146">
        <v>2</v>
      </c>
      <c r="K1169" s="178" t="s">
        <v>193</v>
      </c>
      <c r="L1169" s="125" t="s">
        <v>417</v>
      </c>
      <c r="M1169" s="148">
        <v>3</v>
      </c>
      <c r="N1169" s="132">
        <f t="shared" si="160"/>
        <v>6</v>
      </c>
      <c r="O1169" s="551" t="s">
        <v>6563</v>
      </c>
      <c r="P1169" s="70" t="s">
        <v>6378</v>
      </c>
      <c r="Q1169" s="338">
        <v>2</v>
      </c>
      <c r="R1169" s="171">
        <f t="shared" si="161"/>
        <v>12</v>
      </c>
      <c r="S1169" s="193"/>
      <c r="T1169" s="193"/>
      <c r="U1169" s="193"/>
      <c r="V1169" s="193"/>
      <c r="W1169" s="433"/>
      <c r="X1169" s="433"/>
      <c r="Y1169" s="151"/>
      <c r="Z1169" s="433"/>
      <c r="AA1169" s="433"/>
      <c r="AB1169" s="152"/>
      <c r="AC1169" s="155"/>
      <c r="AD1169" s="119"/>
      <c r="AE1169" s="78"/>
      <c r="AF1169" s="123">
        <f t="shared" si="159"/>
        <v>-1938</v>
      </c>
    </row>
    <row r="1170" spans="1:32" ht="230.25" hidden="1" outlineLevel="3" thickBot="1" x14ac:dyDescent="0.25">
      <c r="A1170" s="144" t="s">
        <v>595</v>
      </c>
      <c r="B1170" s="649"/>
      <c r="C1170" s="637"/>
      <c r="D1170" s="626"/>
      <c r="E1170" s="224" t="s">
        <v>1420</v>
      </c>
      <c r="F1170" s="224" t="s">
        <v>4391</v>
      </c>
      <c r="G1170" s="133" t="s">
        <v>729</v>
      </c>
      <c r="H1170" s="526" t="s">
        <v>1227</v>
      </c>
      <c r="I1170" s="145" t="s">
        <v>768</v>
      </c>
      <c r="J1170" s="146">
        <v>1</v>
      </c>
      <c r="K1170" s="178" t="s">
        <v>193</v>
      </c>
      <c r="L1170" s="125" t="s">
        <v>415</v>
      </c>
      <c r="M1170" s="148">
        <v>2</v>
      </c>
      <c r="N1170" s="132">
        <f t="shared" si="160"/>
        <v>2</v>
      </c>
      <c r="O1170" s="551" t="s">
        <v>6563</v>
      </c>
      <c r="P1170" s="70" t="s">
        <v>6378</v>
      </c>
      <c r="Q1170" s="338">
        <v>2</v>
      </c>
      <c r="R1170" s="171">
        <f t="shared" si="161"/>
        <v>4</v>
      </c>
      <c r="S1170" s="193"/>
      <c r="T1170" s="193"/>
      <c r="U1170" s="193"/>
      <c r="V1170" s="193"/>
      <c r="W1170" s="433"/>
      <c r="X1170" s="433"/>
      <c r="Y1170" s="151"/>
      <c r="Z1170" s="433"/>
      <c r="AA1170" s="433"/>
      <c r="AB1170" s="152"/>
      <c r="AC1170" s="155"/>
      <c r="AD1170" s="119"/>
      <c r="AE1170" s="78"/>
      <c r="AF1170" s="123">
        <f t="shared" si="159"/>
        <v>-1939</v>
      </c>
    </row>
    <row r="1171" spans="1:32" ht="230.25" hidden="1" outlineLevel="3" thickBot="1" x14ac:dyDescent="0.25">
      <c r="A1171" s="414" t="s">
        <v>5231</v>
      </c>
      <c r="B1171" s="367" t="s">
        <v>3632</v>
      </c>
      <c r="C1171" s="438" t="s">
        <v>3633</v>
      </c>
      <c r="D1171" s="432" t="s">
        <v>3634</v>
      </c>
      <c r="E1171" s="224" t="s">
        <v>3635</v>
      </c>
      <c r="F1171" s="224" t="s">
        <v>4392</v>
      </c>
      <c r="G1171" s="133" t="s">
        <v>729</v>
      </c>
      <c r="H1171" s="526" t="s">
        <v>1227</v>
      </c>
      <c r="I1171" s="145" t="s">
        <v>768</v>
      </c>
      <c r="J1171" s="146">
        <v>2</v>
      </c>
      <c r="K1171" s="203" t="s">
        <v>182</v>
      </c>
      <c r="L1171" s="125" t="s">
        <v>420</v>
      </c>
      <c r="M1171" s="148">
        <v>2</v>
      </c>
      <c r="N1171" s="132">
        <f t="shared" si="160"/>
        <v>4</v>
      </c>
      <c r="O1171" s="551" t="s">
        <v>6563</v>
      </c>
      <c r="P1171" s="157" t="s">
        <v>103</v>
      </c>
      <c r="Q1171" s="338">
        <v>5</v>
      </c>
      <c r="R1171" s="171">
        <f>J1171*M1171*Q1171</f>
        <v>20</v>
      </c>
      <c r="S1171" s="193"/>
      <c r="T1171" s="193"/>
      <c r="U1171" s="193"/>
      <c r="V1171" s="193"/>
      <c r="W1171" s="433"/>
      <c r="X1171" s="433"/>
      <c r="Y1171" s="151"/>
      <c r="Z1171" s="433"/>
      <c r="AA1171" s="433"/>
      <c r="AB1171" s="152"/>
      <c r="AC1171" s="155"/>
      <c r="AD1171" s="119"/>
      <c r="AE1171" s="78"/>
      <c r="AF1171" s="123">
        <f t="shared" si="159"/>
        <v>13184</v>
      </c>
    </row>
    <row r="1172" spans="1:32" ht="230.25" hidden="1" outlineLevel="3" thickBot="1" x14ac:dyDescent="0.25">
      <c r="A1172" s="414" t="s">
        <v>5232</v>
      </c>
      <c r="B1172" s="367" t="s">
        <v>3636</v>
      </c>
      <c r="C1172" s="438" t="s">
        <v>3637</v>
      </c>
      <c r="D1172" s="432" t="s">
        <v>3634</v>
      </c>
      <c r="E1172" s="224" t="s">
        <v>3635</v>
      </c>
      <c r="F1172" s="224" t="s">
        <v>4392</v>
      </c>
      <c r="G1172" s="133" t="s">
        <v>729</v>
      </c>
      <c r="H1172" s="526" t="s">
        <v>1227</v>
      </c>
      <c r="I1172" s="145" t="s">
        <v>768</v>
      </c>
      <c r="J1172" s="146">
        <v>2</v>
      </c>
      <c r="K1172" s="203" t="s">
        <v>182</v>
      </c>
      <c r="L1172" s="125" t="s">
        <v>420</v>
      </c>
      <c r="M1172" s="148">
        <v>2</v>
      </c>
      <c r="N1172" s="132">
        <f t="shared" si="160"/>
        <v>4</v>
      </c>
      <c r="O1172" s="551" t="s">
        <v>6563</v>
      </c>
      <c r="P1172" s="157" t="s">
        <v>103</v>
      </c>
      <c r="Q1172" s="338">
        <v>5</v>
      </c>
      <c r="R1172" s="171">
        <f>J1172*M1172*Q1172</f>
        <v>20</v>
      </c>
      <c r="S1172" s="193"/>
      <c r="T1172" s="193"/>
      <c r="U1172" s="193"/>
      <c r="V1172" s="193"/>
      <c r="W1172" s="433"/>
      <c r="X1172" s="433"/>
      <c r="Y1172" s="151"/>
      <c r="Z1172" s="433"/>
      <c r="AA1172" s="433"/>
      <c r="AB1172" s="152"/>
      <c r="AC1172" s="155"/>
      <c r="AD1172" s="119"/>
      <c r="AE1172" s="78"/>
      <c r="AF1172" s="123">
        <f t="shared" si="159"/>
        <v>13185</v>
      </c>
    </row>
    <row r="1173" spans="1:32" ht="230.25" hidden="1" outlineLevel="3" thickBot="1" x14ac:dyDescent="0.25">
      <c r="A1173" s="144" t="s">
        <v>596</v>
      </c>
      <c r="B1173" s="647" t="s">
        <v>3008</v>
      </c>
      <c r="C1173" s="637" t="s">
        <v>2275</v>
      </c>
      <c r="D1173" s="626" t="s">
        <v>418</v>
      </c>
      <c r="E1173" s="224" t="s">
        <v>419</v>
      </c>
      <c r="F1173" s="139" t="s">
        <v>4393</v>
      </c>
      <c r="G1173" s="179" t="s">
        <v>729</v>
      </c>
      <c r="H1173" s="526" t="s">
        <v>1227</v>
      </c>
      <c r="I1173" s="145" t="s">
        <v>768</v>
      </c>
      <c r="J1173" s="146">
        <v>1</v>
      </c>
      <c r="K1173" s="203" t="s">
        <v>182</v>
      </c>
      <c r="L1173" s="125" t="s">
        <v>420</v>
      </c>
      <c r="M1173" s="148">
        <v>2</v>
      </c>
      <c r="N1173" s="132">
        <f t="shared" ref="N1173:N1178" si="162">J1173*M1173</f>
        <v>2</v>
      </c>
      <c r="O1173" s="551" t="s">
        <v>6563</v>
      </c>
      <c r="P1173" s="157" t="s">
        <v>103</v>
      </c>
      <c r="Q1173" s="338">
        <v>5</v>
      </c>
      <c r="R1173" s="171">
        <f t="shared" si="161"/>
        <v>10</v>
      </c>
      <c r="S1173" s="193"/>
      <c r="T1173" s="193"/>
      <c r="U1173" s="193"/>
      <c r="V1173" s="193"/>
      <c r="W1173" s="433"/>
      <c r="X1173" s="433"/>
      <c r="Y1173" s="151"/>
      <c r="Z1173" s="433"/>
      <c r="AA1173" s="433"/>
      <c r="AB1173" s="152"/>
      <c r="AC1173" s="155"/>
      <c r="AD1173" s="119"/>
      <c r="AE1173" s="78"/>
      <c r="AF1173" s="123">
        <f t="shared" si="159"/>
        <v>-1940</v>
      </c>
    </row>
    <row r="1174" spans="1:32" ht="230.25" hidden="1" outlineLevel="3" thickBot="1" x14ac:dyDescent="0.25">
      <c r="A1174" s="144" t="s">
        <v>597</v>
      </c>
      <c r="B1174" s="649"/>
      <c r="C1174" s="637"/>
      <c r="D1174" s="626"/>
      <c r="E1174" s="224" t="s">
        <v>421</v>
      </c>
      <c r="F1174" s="499" t="s">
        <v>6377</v>
      </c>
      <c r="G1174" s="179" t="s">
        <v>729</v>
      </c>
      <c r="H1174" s="526" t="s">
        <v>1227</v>
      </c>
      <c r="I1174" s="145" t="s">
        <v>768</v>
      </c>
      <c r="J1174" s="146">
        <v>2</v>
      </c>
      <c r="K1174" s="203" t="s">
        <v>182</v>
      </c>
      <c r="L1174" s="125" t="s">
        <v>420</v>
      </c>
      <c r="M1174" s="148">
        <v>1</v>
      </c>
      <c r="N1174" s="132">
        <f t="shared" si="162"/>
        <v>2</v>
      </c>
      <c r="O1174" s="551" t="s">
        <v>6563</v>
      </c>
      <c r="P1174" s="70" t="s">
        <v>103</v>
      </c>
      <c r="Q1174" s="338">
        <v>5</v>
      </c>
      <c r="R1174" s="171">
        <f t="shared" si="161"/>
        <v>10</v>
      </c>
      <c r="S1174" s="193"/>
      <c r="T1174" s="193"/>
      <c r="U1174" s="193"/>
      <c r="V1174" s="193"/>
      <c r="W1174" s="433"/>
      <c r="X1174" s="433"/>
      <c r="Y1174" s="151"/>
      <c r="Z1174" s="433"/>
      <c r="AA1174" s="433"/>
      <c r="AB1174" s="152"/>
      <c r="AC1174" s="155"/>
      <c r="AD1174" s="119"/>
      <c r="AE1174" s="78"/>
      <c r="AF1174" s="123">
        <f t="shared" si="159"/>
        <v>-1941</v>
      </c>
    </row>
    <row r="1175" spans="1:32" ht="230.25" hidden="1" outlineLevel="3" thickBot="1" x14ac:dyDescent="0.25">
      <c r="A1175" s="144" t="s">
        <v>598</v>
      </c>
      <c r="B1175" s="647" t="s">
        <v>3009</v>
      </c>
      <c r="C1175" s="637" t="s">
        <v>2386</v>
      </c>
      <c r="D1175" s="626" t="s">
        <v>422</v>
      </c>
      <c r="E1175" s="224" t="s">
        <v>386</v>
      </c>
      <c r="F1175" s="139" t="s">
        <v>4394</v>
      </c>
      <c r="G1175" s="139" t="s">
        <v>729</v>
      </c>
      <c r="H1175" s="526" t="s">
        <v>1227</v>
      </c>
      <c r="I1175" s="145" t="s">
        <v>768</v>
      </c>
      <c r="J1175" s="146">
        <v>1</v>
      </c>
      <c r="K1175" s="203" t="s">
        <v>182</v>
      </c>
      <c r="L1175" s="125" t="s">
        <v>420</v>
      </c>
      <c r="M1175" s="148">
        <v>1</v>
      </c>
      <c r="N1175" s="132">
        <f t="shared" si="162"/>
        <v>1</v>
      </c>
      <c r="O1175" s="551" t="s">
        <v>6563</v>
      </c>
      <c r="P1175" s="70" t="s">
        <v>6378</v>
      </c>
      <c r="Q1175" s="338">
        <v>2</v>
      </c>
      <c r="R1175" s="171">
        <f t="shared" si="161"/>
        <v>2</v>
      </c>
      <c r="S1175" s="193"/>
      <c r="T1175" s="193"/>
      <c r="U1175" s="193"/>
      <c r="V1175" s="193"/>
      <c r="W1175" s="433"/>
      <c r="X1175" s="433"/>
      <c r="Y1175" s="151"/>
      <c r="Z1175" s="433"/>
      <c r="AA1175" s="433"/>
      <c r="AB1175" s="152"/>
      <c r="AC1175" s="155"/>
      <c r="AD1175" s="119"/>
      <c r="AE1175" s="78"/>
      <c r="AF1175" s="123">
        <f t="shared" si="159"/>
        <v>-1942</v>
      </c>
    </row>
    <row r="1176" spans="1:32" ht="230.25" hidden="1" outlineLevel="3" thickBot="1" x14ac:dyDescent="0.25">
      <c r="A1176" s="144" t="s">
        <v>599</v>
      </c>
      <c r="B1176" s="649"/>
      <c r="C1176" s="637"/>
      <c r="D1176" s="626"/>
      <c r="E1176" s="225" t="s">
        <v>384</v>
      </c>
      <c r="F1176" s="500" t="s">
        <v>6377</v>
      </c>
      <c r="G1176" s="212" t="s">
        <v>729</v>
      </c>
      <c r="H1176" s="526" t="s">
        <v>1227</v>
      </c>
      <c r="I1176" s="145" t="s">
        <v>768</v>
      </c>
      <c r="J1176" s="146">
        <v>2</v>
      </c>
      <c r="K1176" s="203" t="s">
        <v>182</v>
      </c>
      <c r="L1176" s="125" t="s">
        <v>420</v>
      </c>
      <c r="M1176" s="148">
        <v>1</v>
      </c>
      <c r="N1176" s="132">
        <f t="shared" si="162"/>
        <v>2</v>
      </c>
      <c r="O1176" s="551" t="s">
        <v>6563</v>
      </c>
      <c r="P1176" s="70" t="s">
        <v>103</v>
      </c>
      <c r="Q1176" s="501">
        <v>5</v>
      </c>
      <c r="R1176" s="171">
        <f t="shared" si="161"/>
        <v>10</v>
      </c>
      <c r="S1176" s="193"/>
      <c r="T1176" s="193"/>
      <c r="U1176" s="193"/>
      <c r="V1176" s="193"/>
      <c r="W1176" s="433"/>
      <c r="X1176" s="433"/>
      <c r="Y1176" s="151"/>
      <c r="Z1176" s="433"/>
      <c r="AA1176" s="433"/>
      <c r="AB1176" s="152"/>
      <c r="AC1176" s="155"/>
      <c r="AD1176" s="119"/>
      <c r="AE1176" s="78"/>
      <c r="AF1176" s="123">
        <f t="shared" si="159"/>
        <v>-1943</v>
      </c>
    </row>
    <row r="1177" spans="1:32" ht="243" hidden="1" outlineLevel="3" thickBot="1" x14ac:dyDescent="0.25">
      <c r="A1177" s="414" t="s">
        <v>5233</v>
      </c>
      <c r="B1177" s="596" t="s">
        <v>3640</v>
      </c>
      <c r="C1177" s="637" t="s">
        <v>3641</v>
      </c>
      <c r="D1177" s="626" t="s">
        <v>423</v>
      </c>
      <c r="E1177" s="224" t="s">
        <v>286</v>
      </c>
      <c r="F1177" s="224" t="s">
        <v>4395</v>
      </c>
      <c r="G1177" s="133" t="s">
        <v>729</v>
      </c>
      <c r="H1177" s="526" t="s">
        <v>1227</v>
      </c>
      <c r="I1177" s="145" t="s">
        <v>768</v>
      </c>
      <c r="J1177" s="146">
        <v>2</v>
      </c>
      <c r="K1177" s="203" t="s">
        <v>385</v>
      </c>
      <c r="L1177" s="125" t="s">
        <v>420</v>
      </c>
      <c r="M1177" s="148">
        <v>1</v>
      </c>
      <c r="N1177" s="132">
        <f t="shared" si="162"/>
        <v>2</v>
      </c>
      <c r="O1177" s="551" t="s">
        <v>6563</v>
      </c>
      <c r="P1177" s="70" t="s">
        <v>6378</v>
      </c>
      <c r="Q1177" s="338">
        <v>2</v>
      </c>
      <c r="R1177" s="171">
        <f t="shared" si="161"/>
        <v>4</v>
      </c>
      <c r="S1177" s="193"/>
      <c r="T1177" s="193"/>
      <c r="U1177" s="193"/>
      <c r="V1177" s="193"/>
      <c r="W1177" s="433"/>
      <c r="X1177" s="433"/>
      <c r="Y1177" s="151"/>
      <c r="Z1177" s="433"/>
      <c r="AA1177" s="433"/>
      <c r="AB1177" s="152"/>
      <c r="AC1177" s="155"/>
      <c r="AD1177" s="119"/>
      <c r="AE1177" s="78"/>
      <c r="AF1177" s="123">
        <f t="shared" si="159"/>
        <v>13186</v>
      </c>
    </row>
    <row r="1178" spans="1:32" ht="230.25" hidden="1" outlineLevel="3" thickBot="1" x14ac:dyDescent="0.25">
      <c r="A1178" s="414" t="s">
        <v>5234</v>
      </c>
      <c r="B1178" s="597"/>
      <c r="C1178" s="637"/>
      <c r="D1178" s="626"/>
      <c r="E1178" s="224" t="s">
        <v>424</v>
      </c>
      <c r="F1178" s="224" t="s">
        <v>1065</v>
      </c>
      <c r="G1178" s="124" t="s">
        <v>729</v>
      </c>
      <c r="H1178" s="526" t="s">
        <v>1227</v>
      </c>
      <c r="I1178" s="145" t="s">
        <v>768</v>
      </c>
      <c r="J1178" s="146">
        <v>1</v>
      </c>
      <c r="K1178" s="203" t="s">
        <v>385</v>
      </c>
      <c r="L1178" s="125" t="s">
        <v>425</v>
      </c>
      <c r="M1178" s="148">
        <v>1</v>
      </c>
      <c r="N1178" s="132">
        <f t="shared" si="162"/>
        <v>1</v>
      </c>
      <c r="O1178" s="551" t="s">
        <v>6563</v>
      </c>
      <c r="P1178" s="157" t="s">
        <v>103</v>
      </c>
      <c r="Q1178" s="338">
        <v>5</v>
      </c>
      <c r="R1178" s="171">
        <f t="shared" si="161"/>
        <v>5</v>
      </c>
      <c r="S1178" s="193"/>
      <c r="T1178" s="193"/>
      <c r="U1178" s="193"/>
      <c r="V1178" s="193"/>
      <c r="W1178" s="433"/>
      <c r="X1178" s="433"/>
      <c r="Y1178" s="151"/>
      <c r="Z1178" s="433"/>
      <c r="AA1178" s="433"/>
      <c r="AB1178" s="152"/>
      <c r="AC1178" s="155"/>
      <c r="AD1178" s="119"/>
      <c r="AE1178" s="78"/>
      <c r="AF1178" s="123">
        <f t="shared" si="159"/>
        <v>13187</v>
      </c>
    </row>
    <row r="1179" spans="1:32" ht="243" hidden="1" outlineLevel="3" thickBot="1" x14ac:dyDescent="0.25">
      <c r="A1179" s="144" t="s">
        <v>600</v>
      </c>
      <c r="B1179" s="647" t="s">
        <v>3010</v>
      </c>
      <c r="C1179" s="637" t="s">
        <v>2276</v>
      </c>
      <c r="D1179" s="626" t="s">
        <v>423</v>
      </c>
      <c r="E1179" s="224" t="s">
        <v>286</v>
      </c>
      <c r="F1179" s="224" t="s">
        <v>4396</v>
      </c>
      <c r="G1179" s="179" t="s">
        <v>729</v>
      </c>
      <c r="H1179" s="526" t="s">
        <v>1227</v>
      </c>
      <c r="I1179" s="145" t="s">
        <v>768</v>
      </c>
      <c r="J1179" s="146">
        <v>2</v>
      </c>
      <c r="K1179" s="203" t="s">
        <v>385</v>
      </c>
      <c r="L1179" s="125" t="s">
        <v>420</v>
      </c>
      <c r="M1179" s="148">
        <v>1</v>
      </c>
      <c r="N1179" s="132">
        <f t="shared" ref="N1179:N1184" si="163">J1179*M1179</f>
        <v>2</v>
      </c>
      <c r="O1179" s="551" t="s">
        <v>6563</v>
      </c>
      <c r="P1179" s="70" t="s">
        <v>6378</v>
      </c>
      <c r="Q1179" s="338">
        <v>2</v>
      </c>
      <c r="R1179" s="171">
        <f>J1179*M1179*Q1179</f>
        <v>4</v>
      </c>
      <c r="S1179" s="193"/>
      <c r="T1179" s="193"/>
      <c r="U1179" s="193"/>
      <c r="V1179" s="193"/>
      <c r="W1179" s="433"/>
      <c r="X1179" s="433"/>
      <c r="Y1179" s="151"/>
      <c r="Z1179" s="433"/>
      <c r="AA1179" s="433"/>
      <c r="AB1179" s="152"/>
      <c r="AC1179" s="155"/>
      <c r="AD1179" s="119"/>
      <c r="AE1179" s="78"/>
      <c r="AF1179" s="123">
        <f t="shared" si="159"/>
        <v>-1944</v>
      </c>
    </row>
    <row r="1180" spans="1:32" ht="230.25" hidden="1" outlineLevel="3" thickBot="1" x14ac:dyDescent="0.25">
      <c r="A1180" s="144" t="s">
        <v>601</v>
      </c>
      <c r="B1180" s="649"/>
      <c r="C1180" s="637"/>
      <c r="D1180" s="626"/>
      <c r="E1180" s="224" t="s">
        <v>424</v>
      </c>
      <c r="F1180" s="224" t="s">
        <v>1065</v>
      </c>
      <c r="G1180" s="124" t="s">
        <v>729</v>
      </c>
      <c r="H1180" s="526" t="s">
        <v>1227</v>
      </c>
      <c r="I1180" s="145" t="s">
        <v>768</v>
      </c>
      <c r="J1180" s="146">
        <v>1</v>
      </c>
      <c r="K1180" s="203" t="s">
        <v>385</v>
      </c>
      <c r="L1180" s="125" t="s">
        <v>425</v>
      </c>
      <c r="M1180" s="331">
        <v>1</v>
      </c>
      <c r="N1180" s="132">
        <f t="shared" si="163"/>
        <v>1</v>
      </c>
      <c r="O1180" s="551" t="s">
        <v>6563</v>
      </c>
      <c r="P1180" s="157" t="s">
        <v>103</v>
      </c>
      <c r="Q1180" s="338">
        <v>5</v>
      </c>
      <c r="R1180" s="171">
        <f>J1180*M1180*Q1180</f>
        <v>5</v>
      </c>
      <c r="S1180" s="193"/>
      <c r="T1180" s="193"/>
      <c r="U1180" s="193"/>
      <c r="V1180" s="193"/>
      <c r="W1180" s="433"/>
      <c r="X1180" s="433"/>
      <c r="Y1180" s="151"/>
      <c r="Z1180" s="433"/>
      <c r="AA1180" s="433"/>
      <c r="AB1180" s="152"/>
      <c r="AC1180" s="155"/>
      <c r="AD1180" s="119"/>
      <c r="AE1180" s="78"/>
      <c r="AF1180" s="123">
        <f t="shared" si="159"/>
        <v>-1945</v>
      </c>
    </row>
    <row r="1181" spans="1:32" ht="230.25" hidden="1" outlineLevel="3" thickBot="1" x14ac:dyDescent="0.25">
      <c r="A1181" s="144" t="s">
        <v>602</v>
      </c>
      <c r="B1181" s="647" t="s">
        <v>3011</v>
      </c>
      <c r="C1181" s="637" t="s">
        <v>3639</v>
      </c>
      <c r="D1181" s="626" t="s">
        <v>207</v>
      </c>
      <c r="E1181" s="224" t="s">
        <v>426</v>
      </c>
      <c r="F1181" s="139" t="s">
        <v>4397</v>
      </c>
      <c r="G1181" s="133" t="s">
        <v>729</v>
      </c>
      <c r="H1181" s="526" t="s">
        <v>1227</v>
      </c>
      <c r="I1181" s="145" t="s">
        <v>768</v>
      </c>
      <c r="J1181" s="146">
        <v>2</v>
      </c>
      <c r="K1181" s="203" t="s">
        <v>192</v>
      </c>
      <c r="L1181" s="145" t="s">
        <v>203</v>
      </c>
      <c r="M1181" s="148">
        <v>1</v>
      </c>
      <c r="N1181" s="132">
        <f t="shared" si="163"/>
        <v>2</v>
      </c>
      <c r="O1181" s="551" t="s">
        <v>6563</v>
      </c>
      <c r="P1181" s="70" t="s">
        <v>6378</v>
      </c>
      <c r="Q1181" s="338">
        <v>2</v>
      </c>
      <c r="R1181" s="171">
        <f t="shared" si="161"/>
        <v>4</v>
      </c>
      <c r="S1181" s="193"/>
      <c r="T1181" s="193"/>
      <c r="U1181" s="193"/>
      <c r="V1181" s="193"/>
      <c r="W1181" s="433"/>
      <c r="X1181" s="433"/>
      <c r="Y1181" s="151"/>
      <c r="Z1181" s="433"/>
      <c r="AA1181" s="433"/>
      <c r="AB1181" s="152"/>
      <c r="AC1181" s="155"/>
      <c r="AD1181" s="119"/>
      <c r="AE1181" s="78"/>
      <c r="AF1181" s="123">
        <f t="shared" si="159"/>
        <v>-1946</v>
      </c>
    </row>
    <row r="1182" spans="1:32" ht="230.25" hidden="1" outlineLevel="3" thickBot="1" x14ac:dyDescent="0.25">
      <c r="A1182" s="144" t="s">
        <v>603</v>
      </c>
      <c r="B1182" s="649"/>
      <c r="C1182" s="637"/>
      <c r="D1182" s="626"/>
      <c r="E1182" s="224" t="s">
        <v>212</v>
      </c>
      <c r="F1182" s="139" t="s">
        <v>4398</v>
      </c>
      <c r="G1182" s="143" t="s">
        <v>729</v>
      </c>
      <c r="H1182" s="526" t="s">
        <v>1227</v>
      </c>
      <c r="I1182" s="145" t="s">
        <v>768</v>
      </c>
      <c r="J1182" s="146">
        <v>1</v>
      </c>
      <c r="K1182" s="203" t="s">
        <v>182</v>
      </c>
      <c r="L1182" s="125" t="s">
        <v>427</v>
      </c>
      <c r="M1182" s="194">
        <v>1</v>
      </c>
      <c r="N1182" s="132">
        <f t="shared" si="163"/>
        <v>1</v>
      </c>
      <c r="O1182" s="551" t="s">
        <v>6563</v>
      </c>
      <c r="P1182" s="157" t="s">
        <v>103</v>
      </c>
      <c r="Q1182" s="338">
        <v>5</v>
      </c>
      <c r="R1182" s="171">
        <f t="shared" si="161"/>
        <v>5</v>
      </c>
      <c r="S1182" s="193"/>
      <c r="T1182" s="193"/>
      <c r="U1182" s="193"/>
      <c r="V1182" s="193"/>
      <c r="W1182" s="433"/>
      <c r="X1182" s="433"/>
      <c r="Y1182" s="151"/>
      <c r="Z1182" s="433"/>
      <c r="AA1182" s="433"/>
      <c r="AB1182" s="152"/>
      <c r="AC1182" s="155"/>
      <c r="AD1182" s="119"/>
      <c r="AE1182" s="78"/>
      <c r="AF1182" s="123">
        <f t="shared" si="159"/>
        <v>-1947</v>
      </c>
    </row>
    <row r="1183" spans="1:32" ht="230.25" hidden="1" outlineLevel="3" thickBot="1" x14ac:dyDescent="0.25">
      <c r="A1183" s="144" t="s">
        <v>604</v>
      </c>
      <c r="B1183" s="647" t="s">
        <v>3012</v>
      </c>
      <c r="C1183" s="623" t="s">
        <v>3638</v>
      </c>
      <c r="D1183" s="603" t="s">
        <v>206</v>
      </c>
      <c r="E1183" s="224" t="s">
        <v>426</v>
      </c>
      <c r="F1183" s="139" t="s">
        <v>4399</v>
      </c>
      <c r="G1183" s="133" t="s">
        <v>729</v>
      </c>
      <c r="H1183" s="526" t="s">
        <v>1227</v>
      </c>
      <c r="I1183" s="145" t="s">
        <v>768</v>
      </c>
      <c r="J1183" s="146">
        <v>2</v>
      </c>
      <c r="K1183" s="203" t="s">
        <v>192</v>
      </c>
      <c r="L1183" s="145" t="s">
        <v>203</v>
      </c>
      <c r="M1183" s="148">
        <v>1</v>
      </c>
      <c r="N1183" s="132">
        <f t="shared" si="163"/>
        <v>2</v>
      </c>
      <c r="O1183" s="551" t="s">
        <v>6563</v>
      </c>
      <c r="P1183" s="70" t="s">
        <v>6378</v>
      </c>
      <c r="Q1183" s="338">
        <v>2</v>
      </c>
      <c r="R1183" s="171">
        <f t="shared" si="161"/>
        <v>4</v>
      </c>
      <c r="S1183" s="193"/>
      <c r="T1183" s="193"/>
      <c r="U1183" s="193"/>
      <c r="V1183" s="193"/>
      <c r="W1183" s="433"/>
      <c r="X1183" s="433"/>
      <c r="Y1183" s="151"/>
      <c r="Z1183" s="433"/>
      <c r="AA1183" s="433"/>
      <c r="AB1183" s="152"/>
      <c r="AC1183" s="155"/>
      <c r="AD1183" s="119"/>
      <c r="AE1183" s="78"/>
      <c r="AF1183" s="123">
        <f t="shared" si="159"/>
        <v>-1948</v>
      </c>
    </row>
    <row r="1184" spans="1:32" ht="230.25" hidden="1" outlineLevel="3" thickBot="1" x14ac:dyDescent="0.25">
      <c r="A1184" s="144" t="s">
        <v>605</v>
      </c>
      <c r="B1184" s="649"/>
      <c r="C1184" s="599"/>
      <c r="D1184" s="605"/>
      <c r="E1184" s="224" t="s">
        <v>212</v>
      </c>
      <c r="F1184" s="139" t="s">
        <v>4398</v>
      </c>
      <c r="G1184" s="133" t="s">
        <v>729</v>
      </c>
      <c r="H1184" s="526" t="s">
        <v>1227</v>
      </c>
      <c r="I1184" s="145" t="s">
        <v>768</v>
      </c>
      <c r="J1184" s="146">
        <v>1</v>
      </c>
      <c r="K1184" s="203" t="s">
        <v>182</v>
      </c>
      <c r="L1184" s="125" t="s">
        <v>427</v>
      </c>
      <c r="M1184" s="131">
        <v>1</v>
      </c>
      <c r="N1184" s="132">
        <f t="shared" si="163"/>
        <v>1</v>
      </c>
      <c r="O1184" s="551" t="s">
        <v>6563</v>
      </c>
      <c r="P1184" s="157" t="s">
        <v>103</v>
      </c>
      <c r="Q1184" s="338">
        <v>5</v>
      </c>
      <c r="R1184" s="171">
        <f t="shared" si="161"/>
        <v>5</v>
      </c>
      <c r="S1184" s="193"/>
      <c r="T1184" s="193"/>
      <c r="U1184" s="193"/>
      <c r="V1184" s="193"/>
      <c r="W1184" s="139"/>
      <c r="X1184" s="139"/>
      <c r="Y1184" s="151"/>
      <c r="Z1184" s="139"/>
      <c r="AA1184" s="139"/>
      <c r="AB1184" s="152"/>
      <c r="AC1184" s="155"/>
      <c r="AD1184" s="119"/>
      <c r="AE1184" s="78"/>
      <c r="AF1184" s="123">
        <f t="shared" si="159"/>
        <v>-1949</v>
      </c>
    </row>
    <row r="1185" spans="1:33" ht="21" outlineLevel="1" thickBot="1" x14ac:dyDescent="0.25">
      <c r="A1185" s="144"/>
      <c r="B1185" s="137" t="s">
        <v>358</v>
      </c>
      <c r="C1185" s="269"/>
      <c r="D1185" s="136"/>
      <c r="E1185" s="137"/>
      <c r="F1185" s="137"/>
      <c r="G1185" s="137"/>
      <c r="H1185" s="137"/>
      <c r="I1185" s="137"/>
      <c r="J1185" s="137"/>
      <c r="K1185" s="137"/>
      <c r="L1185" s="190"/>
      <c r="M1185" s="190"/>
      <c r="N1185" s="190"/>
      <c r="O1185" s="190"/>
      <c r="P1185" s="190"/>
      <c r="Q1185" s="190"/>
      <c r="R1185" s="190"/>
      <c r="S1185" s="190"/>
      <c r="T1185" s="190"/>
      <c r="U1185" s="190"/>
      <c r="V1185" s="190"/>
      <c r="W1185" s="137"/>
      <c r="X1185" s="137"/>
      <c r="Y1185" s="137"/>
      <c r="Z1185" s="137"/>
      <c r="AA1185" s="137"/>
      <c r="AB1185" s="137"/>
      <c r="AC1185" s="137"/>
      <c r="AD1185" s="138"/>
      <c r="AE1185" s="78"/>
      <c r="AF1185" s="123">
        <f t="shared" si="159"/>
        <v>0</v>
      </c>
    </row>
    <row r="1186" spans="1:33" ht="21" outlineLevel="2" collapsed="1" thickBot="1" x14ac:dyDescent="0.25">
      <c r="A1186" s="144"/>
      <c r="B1186" s="117" t="s">
        <v>1423</v>
      </c>
      <c r="C1186" s="270"/>
      <c r="D1186" s="117"/>
      <c r="E1186" s="117"/>
      <c r="F1186" s="117"/>
      <c r="G1186" s="117"/>
      <c r="H1186" s="117"/>
      <c r="I1186" s="117"/>
      <c r="J1186" s="117"/>
      <c r="K1186" s="117"/>
      <c r="L1186" s="117"/>
      <c r="M1186" s="117"/>
      <c r="N1186" s="117"/>
      <c r="O1186" s="117"/>
      <c r="P1186" s="117"/>
      <c r="Q1186" s="117"/>
      <c r="R1186" s="117"/>
      <c r="S1186" s="117"/>
      <c r="T1186" s="117"/>
      <c r="U1186" s="117"/>
      <c r="V1186" s="117"/>
      <c r="W1186" s="117"/>
      <c r="X1186" s="117"/>
      <c r="Y1186" s="117"/>
      <c r="Z1186" s="117"/>
      <c r="AA1186" s="117"/>
      <c r="AB1186" s="117"/>
      <c r="AC1186" s="117"/>
      <c r="AD1186" s="118"/>
      <c r="AE1186" s="78"/>
      <c r="AF1186" s="123">
        <f t="shared" si="159"/>
        <v>0</v>
      </c>
    </row>
    <row r="1187" spans="1:33" ht="230.25" hidden="1" outlineLevel="3" thickBot="1" x14ac:dyDescent="0.25">
      <c r="A1187" s="144" t="s">
        <v>1107</v>
      </c>
      <c r="B1187" s="664" t="s">
        <v>3696</v>
      </c>
      <c r="C1187" s="637" t="s">
        <v>2195</v>
      </c>
      <c r="D1187" s="626" t="s">
        <v>381</v>
      </c>
      <c r="E1187" s="432" t="s">
        <v>786</v>
      </c>
      <c r="F1187" s="206" t="s">
        <v>787</v>
      </c>
      <c r="G1187" s="206" t="s">
        <v>1391</v>
      </c>
      <c r="H1187" s="526" t="s">
        <v>1804</v>
      </c>
      <c r="I1187" s="145" t="s">
        <v>768</v>
      </c>
      <c r="J1187" s="130">
        <v>1</v>
      </c>
      <c r="K1187" s="203" t="s">
        <v>185</v>
      </c>
      <c r="L1187" s="125" t="s">
        <v>1559</v>
      </c>
      <c r="M1187" s="131">
        <v>1</v>
      </c>
      <c r="N1187" s="132">
        <f t="shared" ref="N1187:N1194" si="164">J1187*M1187</f>
        <v>1</v>
      </c>
      <c r="O1187" s="551" t="s">
        <v>6563</v>
      </c>
      <c r="P1187" s="481" t="s">
        <v>103</v>
      </c>
      <c r="Q1187" s="321">
        <v>5</v>
      </c>
      <c r="R1187" s="171">
        <f t="shared" ref="R1187:R1194" si="165">J1187*M1187*Q1187</f>
        <v>5</v>
      </c>
      <c r="S1187" s="448"/>
      <c r="T1187" s="448"/>
      <c r="U1187" s="448"/>
      <c r="V1187" s="448"/>
      <c r="W1187" s="447"/>
      <c r="X1187" s="182"/>
      <c r="Y1187" s="213"/>
      <c r="Z1187" s="447"/>
      <c r="AA1187" s="447"/>
      <c r="AB1187" s="182"/>
      <c r="AC1187" s="183"/>
      <c r="AD1187" s="184"/>
      <c r="AE1187" s="78"/>
      <c r="AF1187" s="123">
        <f t="shared" si="159"/>
        <v>7212</v>
      </c>
    </row>
    <row r="1188" spans="1:33" ht="230.25" hidden="1" outlineLevel="3" thickBot="1" x14ac:dyDescent="0.25">
      <c r="A1188" s="144" t="s">
        <v>1108</v>
      </c>
      <c r="B1188" s="665"/>
      <c r="C1188" s="637"/>
      <c r="D1188" s="626"/>
      <c r="E1188" s="432" t="s">
        <v>788</v>
      </c>
      <c r="F1188" s="206" t="s">
        <v>1396</v>
      </c>
      <c r="G1188" s="206" t="s">
        <v>1391</v>
      </c>
      <c r="H1188" s="526" t="s">
        <v>1804</v>
      </c>
      <c r="I1188" s="145" t="s">
        <v>768</v>
      </c>
      <c r="J1188" s="130">
        <v>2</v>
      </c>
      <c r="K1188" s="203" t="s">
        <v>789</v>
      </c>
      <c r="L1188" s="125" t="s">
        <v>1559</v>
      </c>
      <c r="M1188" s="194">
        <v>1</v>
      </c>
      <c r="N1188" s="132">
        <f t="shared" si="164"/>
        <v>2</v>
      </c>
      <c r="O1188" s="551" t="s">
        <v>6563</v>
      </c>
      <c r="P1188" s="481" t="s">
        <v>103</v>
      </c>
      <c r="Q1188" s="321">
        <v>5</v>
      </c>
      <c r="R1188" s="171">
        <f t="shared" si="165"/>
        <v>10</v>
      </c>
      <c r="S1188" s="448"/>
      <c r="T1188" s="448"/>
      <c r="U1188" s="448"/>
      <c r="V1188" s="448"/>
      <c r="W1188" s="447"/>
      <c r="X1188" s="182"/>
      <c r="Y1188" s="213"/>
      <c r="Z1188" s="447"/>
      <c r="AA1188" s="447"/>
      <c r="AB1188" s="182"/>
      <c r="AC1188" s="183"/>
      <c r="AD1188" s="184"/>
      <c r="AE1188" s="78"/>
      <c r="AF1188" s="123">
        <f t="shared" si="159"/>
        <v>7213</v>
      </c>
    </row>
    <row r="1189" spans="1:33" s="175" customFormat="1" ht="230.25" hidden="1" outlineLevel="3" thickBot="1" x14ac:dyDescent="0.25">
      <c r="A1189" s="251" t="s">
        <v>5235</v>
      </c>
      <c r="B1189" s="596" t="s">
        <v>4367</v>
      </c>
      <c r="C1189" s="600" t="s">
        <v>2383</v>
      </c>
      <c r="D1189" s="624" t="s">
        <v>2729</v>
      </c>
      <c r="E1189" s="206" t="s">
        <v>208</v>
      </c>
      <c r="F1189" s="206" t="s">
        <v>3370</v>
      </c>
      <c r="G1189" s="206" t="s">
        <v>1391</v>
      </c>
      <c r="H1189" s="526" t="s">
        <v>1227</v>
      </c>
      <c r="I1189" s="145" t="s">
        <v>768</v>
      </c>
      <c r="J1189" s="130">
        <v>1</v>
      </c>
      <c r="K1189" s="203" t="s">
        <v>192</v>
      </c>
      <c r="L1189" s="145" t="s">
        <v>203</v>
      </c>
      <c r="M1189" s="148">
        <v>1</v>
      </c>
      <c r="N1189" s="132">
        <f t="shared" si="164"/>
        <v>1</v>
      </c>
      <c r="O1189" s="551" t="s">
        <v>6563</v>
      </c>
      <c r="P1189" s="70" t="s">
        <v>103</v>
      </c>
      <c r="Q1189" s="321">
        <v>5</v>
      </c>
      <c r="R1189" s="171">
        <f t="shared" si="165"/>
        <v>5</v>
      </c>
      <c r="S1189" s="448"/>
      <c r="T1189" s="448"/>
      <c r="U1189" s="448"/>
      <c r="V1189" s="448"/>
      <c r="W1189" s="447"/>
      <c r="X1189" s="182"/>
      <c r="Y1189" s="213"/>
      <c r="Z1189" s="447"/>
      <c r="AA1189" s="447"/>
      <c r="AB1189" s="182"/>
      <c r="AC1189" s="183"/>
      <c r="AD1189" s="184"/>
      <c r="AE1189" s="78"/>
      <c r="AF1189" s="123">
        <f t="shared" si="159"/>
        <v>13188</v>
      </c>
      <c r="AG1189" s="78"/>
    </row>
    <row r="1190" spans="1:33" s="175" customFormat="1" ht="230.25" hidden="1" outlineLevel="3" thickBot="1" x14ac:dyDescent="0.25">
      <c r="A1190" s="251" t="s">
        <v>5236</v>
      </c>
      <c r="B1190" s="597"/>
      <c r="C1190" s="602"/>
      <c r="D1190" s="625"/>
      <c r="E1190" s="206" t="s">
        <v>255</v>
      </c>
      <c r="F1190" s="206" t="s">
        <v>3443</v>
      </c>
      <c r="G1190" s="133" t="s">
        <v>3056</v>
      </c>
      <c r="H1190" s="525" t="s">
        <v>1803</v>
      </c>
      <c r="I1190" s="133" t="s">
        <v>3018</v>
      </c>
      <c r="J1190" s="257">
        <v>3</v>
      </c>
      <c r="K1190" s="468" t="s">
        <v>453</v>
      </c>
      <c r="L1190" s="469" t="s">
        <v>449</v>
      </c>
      <c r="M1190" s="131">
        <v>1</v>
      </c>
      <c r="N1190" s="132">
        <f t="shared" si="164"/>
        <v>3</v>
      </c>
      <c r="O1190" s="551" t="s">
        <v>6563</v>
      </c>
      <c r="P1190" s="158" t="s">
        <v>6348</v>
      </c>
      <c r="Q1190" s="321">
        <v>3</v>
      </c>
      <c r="R1190" s="171">
        <f t="shared" si="165"/>
        <v>9</v>
      </c>
      <c r="S1190" s="448"/>
      <c r="T1190" s="448"/>
      <c r="U1190" s="448"/>
      <c r="V1190" s="448"/>
      <c r="W1190" s="447"/>
      <c r="X1190" s="182"/>
      <c r="Y1190" s="213"/>
      <c r="Z1190" s="447"/>
      <c r="AA1190" s="447"/>
      <c r="AB1190" s="182"/>
      <c r="AC1190" s="183"/>
      <c r="AD1190" s="184"/>
      <c r="AE1190" s="78"/>
      <c r="AF1190" s="123">
        <f t="shared" si="159"/>
        <v>13189</v>
      </c>
      <c r="AG1190" s="78"/>
    </row>
    <row r="1191" spans="1:33" ht="230.25" hidden="1" outlineLevel="3" thickBot="1" x14ac:dyDescent="0.25">
      <c r="A1191" s="251" t="s">
        <v>5237</v>
      </c>
      <c r="B1191" s="596" t="s">
        <v>3642</v>
      </c>
      <c r="C1191" s="635" t="s">
        <v>2384</v>
      </c>
      <c r="D1191" s="627" t="s">
        <v>2968</v>
      </c>
      <c r="E1191" s="206" t="s">
        <v>194</v>
      </c>
      <c r="F1191" s="206" t="s">
        <v>4400</v>
      </c>
      <c r="G1191" s="206" t="s">
        <v>1391</v>
      </c>
      <c r="H1191" s="526" t="s">
        <v>1227</v>
      </c>
      <c r="I1191" s="145" t="s">
        <v>768</v>
      </c>
      <c r="J1191" s="130">
        <v>1</v>
      </c>
      <c r="K1191" s="134" t="s">
        <v>448</v>
      </c>
      <c r="L1191" s="125" t="s">
        <v>5788</v>
      </c>
      <c r="M1191" s="131">
        <v>1</v>
      </c>
      <c r="N1191" s="132">
        <f t="shared" si="164"/>
        <v>1</v>
      </c>
      <c r="O1191" s="551" t="s">
        <v>6563</v>
      </c>
      <c r="P1191" s="158" t="s">
        <v>103</v>
      </c>
      <c r="Q1191" s="321">
        <v>5</v>
      </c>
      <c r="R1191" s="171">
        <f t="shared" si="165"/>
        <v>5</v>
      </c>
      <c r="S1191" s="448"/>
      <c r="T1191" s="448"/>
      <c r="U1191" s="448"/>
      <c r="V1191" s="448"/>
      <c r="W1191" s="447"/>
      <c r="X1191" s="182"/>
      <c r="Y1191" s="213"/>
      <c r="Z1191" s="447"/>
      <c r="AA1191" s="447"/>
      <c r="AB1191" s="182"/>
      <c r="AC1191" s="183"/>
      <c r="AD1191" s="184"/>
      <c r="AE1191" s="78"/>
      <c r="AF1191" s="123">
        <f t="shared" si="159"/>
        <v>13190</v>
      </c>
    </row>
    <row r="1192" spans="1:33" ht="230.25" hidden="1" outlineLevel="3" thickBot="1" x14ac:dyDescent="0.25">
      <c r="A1192" s="251" t="s">
        <v>5238</v>
      </c>
      <c r="B1192" s="597"/>
      <c r="C1192" s="635"/>
      <c r="D1192" s="627"/>
      <c r="E1192" s="206" t="s">
        <v>251</v>
      </c>
      <c r="F1192" s="206" t="s">
        <v>3643</v>
      </c>
      <c r="G1192" s="206" t="s">
        <v>1391</v>
      </c>
      <c r="H1192" s="526" t="s">
        <v>1227</v>
      </c>
      <c r="I1192" s="145" t="s">
        <v>768</v>
      </c>
      <c r="J1192" s="130">
        <v>1</v>
      </c>
      <c r="K1192" s="134" t="s">
        <v>446</v>
      </c>
      <c r="L1192" s="125" t="s">
        <v>5792</v>
      </c>
      <c r="M1192" s="194">
        <v>1</v>
      </c>
      <c r="N1192" s="132">
        <f t="shared" si="164"/>
        <v>1</v>
      </c>
      <c r="O1192" s="551" t="s">
        <v>6563</v>
      </c>
      <c r="P1192" s="70" t="s">
        <v>103</v>
      </c>
      <c r="Q1192" s="321">
        <v>5</v>
      </c>
      <c r="R1192" s="171">
        <f t="shared" si="165"/>
        <v>5</v>
      </c>
      <c r="S1192" s="448"/>
      <c r="T1192" s="448"/>
      <c r="U1192" s="448"/>
      <c r="V1192" s="448"/>
      <c r="W1192" s="447"/>
      <c r="X1192" s="182"/>
      <c r="Y1192" s="213"/>
      <c r="Z1192" s="447"/>
      <c r="AA1192" s="447"/>
      <c r="AB1192" s="182"/>
      <c r="AC1192" s="183"/>
      <c r="AD1192" s="184"/>
      <c r="AE1192" s="78"/>
      <c r="AF1192" s="123">
        <f t="shared" si="159"/>
        <v>13191</v>
      </c>
    </row>
    <row r="1193" spans="1:33" ht="230.25" hidden="1" outlineLevel="3" thickBot="1" x14ac:dyDescent="0.25">
      <c r="A1193" s="251" t="s">
        <v>5239</v>
      </c>
      <c r="B1193" s="596" t="s">
        <v>3645</v>
      </c>
      <c r="C1193" s="635" t="s">
        <v>2385</v>
      </c>
      <c r="D1193" s="627" t="s">
        <v>3644</v>
      </c>
      <c r="E1193" s="206" t="s">
        <v>1325</v>
      </c>
      <c r="F1193" s="206" t="s">
        <v>4400</v>
      </c>
      <c r="G1193" s="206" t="s">
        <v>1391</v>
      </c>
      <c r="H1193" s="526" t="s">
        <v>1227</v>
      </c>
      <c r="I1193" s="145" t="s">
        <v>768</v>
      </c>
      <c r="J1193" s="130">
        <v>1</v>
      </c>
      <c r="K1193" s="203" t="s">
        <v>192</v>
      </c>
      <c r="L1193" s="145" t="s">
        <v>203</v>
      </c>
      <c r="M1193" s="148">
        <v>2</v>
      </c>
      <c r="N1193" s="132">
        <f t="shared" si="164"/>
        <v>2</v>
      </c>
      <c r="O1193" s="551" t="s">
        <v>6563</v>
      </c>
      <c r="P1193" s="70" t="s">
        <v>103</v>
      </c>
      <c r="Q1193" s="321">
        <v>5</v>
      </c>
      <c r="R1193" s="171">
        <f t="shared" si="165"/>
        <v>10</v>
      </c>
      <c r="S1193" s="176"/>
      <c r="T1193" s="491"/>
      <c r="U1193" s="453"/>
      <c r="V1193" s="453"/>
      <c r="W1193" s="209"/>
      <c r="X1193" s="172"/>
      <c r="Y1193" s="211"/>
      <c r="Z1193" s="209"/>
      <c r="AA1193" s="209"/>
      <c r="AB1193" s="172"/>
      <c r="AC1193" s="173"/>
      <c r="AD1193" s="109"/>
      <c r="AE1193" s="78"/>
      <c r="AF1193" s="123">
        <f t="shared" si="159"/>
        <v>13192</v>
      </c>
    </row>
    <row r="1194" spans="1:33" ht="230.25" hidden="1" outlineLevel="3" thickBot="1" x14ac:dyDescent="0.25">
      <c r="A1194" s="251" t="s">
        <v>5240</v>
      </c>
      <c r="B1194" s="597"/>
      <c r="C1194" s="696"/>
      <c r="D1194" s="681"/>
      <c r="E1194" s="206" t="s">
        <v>257</v>
      </c>
      <c r="F1194" s="206" t="s">
        <v>4400</v>
      </c>
      <c r="G1194" s="206" t="s">
        <v>1391</v>
      </c>
      <c r="H1194" s="526" t="s">
        <v>1227</v>
      </c>
      <c r="I1194" s="145" t="s">
        <v>768</v>
      </c>
      <c r="J1194" s="130">
        <v>1</v>
      </c>
      <c r="K1194" s="203" t="s">
        <v>192</v>
      </c>
      <c r="L1194" s="145" t="s">
        <v>203</v>
      </c>
      <c r="M1194" s="131">
        <v>2</v>
      </c>
      <c r="N1194" s="132">
        <f t="shared" si="164"/>
        <v>2</v>
      </c>
      <c r="O1194" s="551" t="s">
        <v>6563</v>
      </c>
      <c r="P1194" s="70" t="s">
        <v>103</v>
      </c>
      <c r="Q1194" s="321">
        <v>5</v>
      </c>
      <c r="R1194" s="171">
        <f t="shared" si="165"/>
        <v>10</v>
      </c>
      <c r="S1194" s="176"/>
      <c r="T1194" s="491"/>
      <c r="U1194" s="453"/>
      <c r="V1194" s="453"/>
      <c r="W1194" s="209"/>
      <c r="X1194" s="172"/>
      <c r="Y1194" s="211"/>
      <c r="Z1194" s="209"/>
      <c r="AA1194" s="209"/>
      <c r="AB1194" s="172"/>
      <c r="AC1194" s="173"/>
      <c r="AD1194" s="109"/>
      <c r="AE1194" s="78"/>
      <c r="AF1194" s="123">
        <f t="shared" si="159"/>
        <v>13193</v>
      </c>
    </row>
    <row r="1195" spans="1:33" ht="21" outlineLevel="2" collapsed="1" thickBot="1" x14ac:dyDescent="0.25">
      <c r="A1195" s="144"/>
      <c r="B1195" s="117" t="s">
        <v>818</v>
      </c>
      <c r="C1195" s="272"/>
      <c r="D1195" s="117"/>
      <c r="E1195" s="117"/>
      <c r="F1195" s="117"/>
      <c r="G1195" s="117"/>
      <c r="H1195" s="117"/>
      <c r="I1195" s="117"/>
      <c r="J1195" s="117"/>
      <c r="K1195" s="117"/>
      <c r="L1195" s="117"/>
      <c r="M1195" s="117"/>
      <c r="N1195" s="117"/>
      <c r="O1195" s="117"/>
      <c r="P1195" s="117"/>
      <c r="Q1195" s="117"/>
      <c r="R1195" s="117"/>
      <c r="S1195" s="117"/>
      <c r="T1195" s="117"/>
      <c r="U1195" s="117"/>
      <c r="V1195" s="117"/>
      <c r="W1195" s="117"/>
      <c r="X1195" s="117"/>
      <c r="Y1195" s="117"/>
      <c r="Z1195" s="117"/>
      <c r="AA1195" s="117"/>
      <c r="AB1195" s="117"/>
      <c r="AC1195" s="117"/>
      <c r="AD1195" s="118"/>
      <c r="AE1195" s="78"/>
      <c r="AF1195" s="123">
        <f t="shared" si="159"/>
        <v>0</v>
      </c>
    </row>
    <row r="1196" spans="1:33" ht="230.25" hidden="1" outlineLevel="3" thickBot="1" x14ac:dyDescent="0.25">
      <c r="A1196" s="144" t="s">
        <v>1137</v>
      </c>
      <c r="B1196" s="449" t="s">
        <v>3646</v>
      </c>
      <c r="C1196" s="445" t="s">
        <v>2214</v>
      </c>
      <c r="D1196" s="446" t="s">
        <v>783</v>
      </c>
      <c r="E1196" s="206" t="s">
        <v>1418</v>
      </c>
      <c r="F1196" s="206" t="s">
        <v>1425</v>
      </c>
      <c r="G1196" s="205" t="s">
        <v>1247</v>
      </c>
      <c r="H1196" s="218" t="s">
        <v>1228</v>
      </c>
      <c r="I1196" s="145" t="s">
        <v>1178</v>
      </c>
      <c r="J1196" s="130">
        <v>3</v>
      </c>
      <c r="K1196" s="203" t="s">
        <v>124</v>
      </c>
      <c r="L1196" s="145" t="s">
        <v>359</v>
      </c>
      <c r="M1196" s="131">
        <v>3</v>
      </c>
      <c r="N1196" s="132">
        <f t="shared" ref="N1196:N1200" si="166">J1196*M1196</f>
        <v>9</v>
      </c>
      <c r="O1196" s="551" t="s">
        <v>6563</v>
      </c>
      <c r="P1196" s="481" t="s">
        <v>6547</v>
      </c>
      <c r="Q1196" s="321">
        <v>2</v>
      </c>
      <c r="R1196" s="171">
        <f>J1196*M1196*Q1196</f>
        <v>18</v>
      </c>
      <c r="S1196" s="176"/>
      <c r="T1196" s="491"/>
      <c r="U1196" s="453"/>
      <c r="V1196" s="453" t="s">
        <v>360</v>
      </c>
      <c r="W1196" s="209"/>
      <c r="X1196" s="172"/>
      <c r="Y1196" s="211"/>
      <c r="Z1196" s="209"/>
      <c r="AA1196" s="209"/>
      <c r="AB1196" s="172"/>
      <c r="AC1196" s="173">
        <f>Z1196*AA1196*AB1196</f>
        <v>0</v>
      </c>
      <c r="AD1196" s="109" t="s">
        <v>108</v>
      </c>
      <c r="AE1196" s="78"/>
      <c r="AF1196" s="123">
        <f t="shared" si="159"/>
        <v>7252</v>
      </c>
    </row>
    <row r="1197" spans="1:33" ht="230.25" hidden="1" outlineLevel="3" thickBot="1" x14ac:dyDescent="0.25">
      <c r="A1197" s="144" t="s">
        <v>1138</v>
      </c>
      <c r="B1197" s="647" t="s">
        <v>175</v>
      </c>
      <c r="C1197" s="623" t="s">
        <v>2215</v>
      </c>
      <c r="D1197" s="603" t="s">
        <v>176</v>
      </c>
      <c r="E1197" s="206" t="s">
        <v>1426</v>
      </c>
      <c r="F1197" s="206" t="s">
        <v>362</v>
      </c>
      <c r="G1197" s="205" t="s">
        <v>1247</v>
      </c>
      <c r="H1197" s="218" t="s">
        <v>1228</v>
      </c>
      <c r="I1197" s="145" t="s">
        <v>1178</v>
      </c>
      <c r="J1197" s="130">
        <v>3</v>
      </c>
      <c r="K1197" s="203" t="s">
        <v>192</v>
      </c>
      <c r="L1197" s="145" t="s">
        <v>203</v>
      </c>
      <c r="M1197" s="148">
        <v>2</v>
      </c>
      <c r="N1197" s="132">
        <f t="shared" si="166"/>
        <v>6</v>
      </c>
      <c r="O1197" s="551" t="s">
        <v>6563</v>
      </c>
      <c r="P1197" s="70" t="s">
        <v>103</v>
      </c>
      <c r="Q1197" s="321">
        <v>5</v>
      </c>
      <c r="R1197" s="171">
        <f t="shared" ref="R1197:R1211" si="167">N1197*Q1197</f>
        <v>30</v>
      </c>
      <c r="S1197" s="176"/>
      <c r="T1197" s="491"/>
      <c r="U1197" s="453"/>
      <c r="V1197" s="453"/>
      <c r="W1197" s="209"/>
      <c r="X1197" s="172"/>
      <c r="Y1197" s="211"/>
      <c r="Z1197" s="209"/>
      <c r="AA1197" s="209"/>
      <c r="AB1197" s="172"/>
      <c r="AC1197" s="173"/>
      <c r="AD1197" s="109"/>
      <c r="AE1197" s="78"/>
      <c r="AF1197" s="123">
        <f t="shared" si="159"/>
        <v>7254</v>
      </c>
    </row>
    <row r="1198" spans="1:33" ht="230.25" hidden="1" outlineLevel="3" thickBot="1" x14ac:dyDescent="0.25">
      <c r="A1198" s="144" t="s">
        <v>1647</v>
      </c>
      <c r="B1198" s="649"/>
      <c r="C1198" s="598"/>
      <c r="D1198" s="604"/>
      <c r="E1198" s="206" t="s">
        <v>1427</v>
      </c>
      <c r="F1198" s="206" t="s">
        <v>1428</v>
      </c>
      <c r="G1198" s="205" t="s">
        <v>1247</v>
      </c>
      <c r="H1198" s="218" t="s">
        <v>1228</v>
      </c>
      <c r="I1198" s="145" t="s">
        <v>1178</v>
      </c>
      <c r="J1198" s="130">
        <v>3</v>
      </c>
      <c r="K1198" s="203" t="s">
        <v>177</v>
      </c>
      <c r="L1198" s="145" t="s">
        <v>813</v>
      </c>
      <c r="M1198" s="194">
        <v>2</v>
      </c>
      <c r="N1198" s="132">
        <f t="shared" si="166"/>
        <v>6</v>
      </c>
      <c r="O1198" s="551" t="s">
        <v>6563</v>
      </c>
      <c r="P1198" s="70" t="s">
        <v>103</v>
      </c>
      <c r="Q1198" s="321">
        <v>5</v>
      </c>
      <c r="R1198" s="171">
        <f t="shared" si="167"/>
        <v>30</v>
      </c>
      <c r="S1198" s="176"/>
      <c r="T1198" s="491"/>
      <c r="U1198" s="453"/>
      <c r="V1198" s="453"/>
      <c r="W1198" s="209"/>
      <c r="X1198" s="172"/>
      <c r="Y1198" s="211"/>
      <c r="Z1198" s="209"/>
      <c r="AA1198" s="209"/>
      <c r="AB1198" s="172"/>
      <c r="AC1198" s="173"/>
      <c r="AD1198" s="109"/>
      <c r="AE1198" s="78"/>
      <c r="AF1198" s="123">
        <f t="shared" si="159"/>
        <v>-9845</v>
      </c>
    </row>
    <row r="1199" spans="1:33" ht="230.25" hidden="1" outlineLevel="3" thickBot="1" x14ac:dyDescent="0.25">
      <c r="A1199" s="144" t="s">
        <v>1139</v>
      </c>
      <c r="B1199" s="647" t="s">
        <v>180</v>
      </c>
      <c r="C1199" s="623" t="s">
        <v>3651</v>
      </c>
      <c r="D1199" s="603" t="s">
        <v>162</v>
      </c>
      <c r="E1199" s="206" t="s">
        <v>212</v>
      </c>
      <c r="F1199" s="206" t="s">
        <v>784</v>
      </c>
      <c r="G1199" s="206" t="s">
        <v>1391</v>
      </c>
      <c r="H1199" s="526" t="s">
        <v>1227</v>
      </c>
      <c r="I1199" s="145" t="s">
        <v>768</v>
      </c>
      <c r="J1199" s="130">
        <v>1</v>
      </c>
      <c r="K1199" s="203" t="s">
        <v>192</v>
      </c>
      <c r="L1199" s="145" t="s">
        <v>203</v>
      </c>
      <c r="M1199" s="148">
        <v>2</v>
      </c>
      <c r="N1199" s="132">
        <f t="shared" si="166"/>
        <v>2</v>
      </c>
      <c r="O1199" s="551" t="s">
        <v>6563</v>
      </c>
      <c r="P1199" s="70" t="s">
        <v>103</v>
      </c>
      <c r="Q1199" s="321">
        <v>5</v>
      </c>
      <c r="R1199" s="171">
        <f t="shared" si="167"/>
        <v>10</v>
      </c>
      <c r="S1199" s="176"/>
      <c r="T1199" s="491"/>
      <c r="U1199" s="453"/>
      <c r="V1199" s="453" t="s">
        <v>363</v>
      </c>
      <c r="W1199" s="209"/>
      <c r="X1199" s="172"/>
      <c r="Y1199" s="211"/>
      <c r="Z1199" s="209"/>
      <c r="AA1199" s="209"/>
      <c r="AB1199" s="172"/>
      <c r="AC1199" s="173"/>
      <c r="AD1199" s="109"/>
      <c r="AE1199" s="78"/>
      <c r="AF1199" s="123">
        <f t="shared" si="159"/>
        <v>7255</v>
      </c>
    </row>
    <row r="1200" spans="1:33" ht="230.25" hidden="1" outlineLevel="3" thickBot="1" x14ac:dyDescent="0.25">
      <c r="A1200" s="144" t="s">
        <v>1648</v>
      </c>
      <c r="B1200" s="649"/>
      <c r="C1200" s="599"/>
      <c r="D1200" s="605"/>
      <c r="E1200" s="206" t="s">
        <v>426</v>
      </c>
      <c r="F1200" s="206" t="s">
        <v>1428</v>
      </c>
      <c r="G1200" s="205" t="s">
        <v>1247</v>
      </c>
      <c r="H1200" s="218" t="s">
        <v>1228</v>
      </c>
      <c r="I1200" s="145" t="s">
        <v>1178</v>
      </c>
      <c r="J1200" s="130">
        <v>2</v>
      </c>
      <c r="K1200" s="203" t="s">
        <v>453</v>
      </c>
      <c r="L1200" s="145" t="s">
        <v>813</v>
      </c>
      <c r="M1200" s="194">
        <v>1</v>
      </c>
      <c r="N1200" s="132">
        <f t="shared" si="166"/>
        <v>2</v>
      </c>
      <c r="O1200" s="551" t="s">
        <v>6563</v>
      </c>
      <c r="P1200" s="481" t="s">
        <v>6421</v>
      </c>
      <c r="Q1200" s="321">
        <v>2</v>
      </c>
      <c r="R1200" s="149">
        <f t="shared" si="167"/>
        <v>4</v>
      </c>
      <c r="S1200" s="176"/>
      <c r="T1200" s="491"/>
      <c r="U1200" s="453"/>
      <c r="V1200" s="453"/>
      <c r="W1200" s="209"/>
      <c r="X1200" s="172"/>
      <c r="Y1200" s="211"/>
      <c r="Z1200" s="209"/>
      <c r="AA1200" s="209"/>
      <c r="AB1200" s="172"/>
      <c r="AC1200" s="173"/>
      <c r="AD1200" s="109"/>
      <c r="AE1200" s="78"/>
      <c r="AF1200" s="123">
        <f t="shared" si="159"/>
        <v>-9846</v>
      </c>
    </row>
    <row r="1201" spans="1:32" ht="230.25" hidden="1" outlineLevel="3" thickBot="1" x14ac:dyDescent="0.25">
      <c r="A1201" s="414" t="s">
        <v>5241</v>
      </c>
      <c r="B1201" s="596" t="s">
        <v>3648</v>
      </c>
      <c r="C1201" s="623" t="s">
        <v>3650</v>
      </c>
      <c r="D1201" s="603" t="s">
        <v>162</v>
      </c>
      <c r="E1201" s="206" t="s">
        <v>212</v>
      </c>
      <c r="F1201" s="206" t="s">
        <v>784</v>
      </c>
      <c r="G1201" s="206" t="s">
        <v>1391</v>
      </c>
      <c r="H1201" s="526" t="s">
        <v>1227</v>
      </c>
      <c r="I1201" s="145" t="s">
        <v>768</v>
      </c>
      <c r="J1201" s="130">
        <v>1</v>
      </c>
      <c r="K1201" s="203" t="s">
        <v>192</v>
      </c>
      <c r="L1201" s="145" t="s">
        <v>203</v>
      </c>
      <c r="M1201" s="148">
        <v>2</v>
      </c>
      <c r="N1201" s="132">
        <f t="shared" ref="N1201:N1211" si="168">J1201*M1201</f>
        <v>2</v>
      </c>
      <c r="O1201" s="551" t="s">
        <v>6563</v>
      </c>
      <c r="P1201" s="70" t="s">
        <v>103</v>
      </c>
      <c r="Q1201" s="321">
        <v>5</v>
      </c>
      <c r="R1201" s="171">
        <f t="shared" si="167"/>
        <v>10</v>
      </c>
      <c r="S1201" s="176"/>
      <c r="T1201" s="491"/>
      <c r="U1201" s="453"/>
      <c r="V1201" s="453" t="s">
        <v>363</v>
      </c>
      <c r="W1201" s="209"/>
      <c r="X1201" s="172"/>
      <c r="Y1201" s="211"/>
      <c r="Z1201" s="209"/>
      <c r="AA1201" s="209"/>
      <c r="AB1201" s="172"/>
      <c r="AC1201" s="173"/>
      <c r="AD1201" s="109"/>
      <c r="AE1201" s="78"/>
      <c r="AF1201" s="123">
        <f t="shared" si="159"/>
        <v>13194</v>
      </c>
    </row>
    <row r="1202" spans="1:32" ht="230.25" hidden="1" outlineLevel="3" thickBot="1" x14ac:dyDescent="0.25">
      <c r="A1202" s="414" t="s">
        <v>5242</v>
      </c>
      <c r="B1202" s="597"/>
      <c r="C1202" s="599"/>
      <c r="D1202" s="605"/>
      <c r="E1202" s="206" t="s">
        <v>426</v>
      </c>
      <c r="F1202" s="206" t="s">
        <v>3649</v>
      </c>
      <c r="G1202" s="205" t="s">
        <v>1247</v>
      </c>
      <c r="H1202" s="218" t="s">
        <v>1228</v>
      </c>
      <c r="I1202" s="145" t="s">
        <v>1178</v>
      </c>
      <c r="J1202" s="130">
        <v>3</v>
      </c>
      <c r="K1202" s="203" t="s">
        <v>453</v>
      </c>
      <c r="L1202" s="145" t="s">
        <v>813</v>
      </c>
      <c r="M1202" s="131">
        <v>1</v>
      </c>
      <c r="N1202" s="132">
        <f t="shared" si="168"/>
        <v>3</v>
      </c>
      <c r="O1202" s="551" t="s">
        <v>6563</v>
      </c>
      <c r="P1202" s="481" t="s">
        <v>6421</v>
      </c>
      <c r="Q1202" s="321">
        <v>2</v>
      </c>
      <c r="R1202" s="149">
        <f t="shared" si="167"/>
        <v>6</v>
      </c>
      <c r="S1202" s="176"/>
      <c r="T1202" s="491"/>
      <c r="U1202" s="453"/>
      <c r="V1202" s="453"/>
      <c r="W1202" s="209"/>
      <c r="X1202" s="172"/>
      <c r="Y1202" s="211"/>
      <c r="Z1202" s="209"/>
      <c r="AA1202" s="209"/>
      <c r="AB1202" s="172"/>
      <c r="AC1202" s="173"/>
      <c r="AD1202" s="109"/>
      <c r="AE1202" s="78"/>
      <c r="AF1202" s="123">
        <f t="shared" si="159"/>
        <v>13195</v>
      </c>
    </row>
    <row r="1203" spans="1:32" ht="230.25" hidden="1" outlineLevel="3" thickBot="1" x14ac:dyDescent="0.25">
      <c r="A1203" s="414" t="s">
        <v>5243</v>
      </c>
      <c r="B1203" s="596" t="s">
        <v>4401</v>
      </c>
      <c r="C1203" s="623" t="s">
        <v>3656</v>
      </c>
      <c r="D1203" s="603" t="s">
        <v>3655</v>
      </c>
      <c r="E1203" s="206" t="s">
        <v>194</v>
      </c>
      <c r="F1203" s="206" t="s">
        <v>3654</v>
      </c>
      <c r="G1203" s="206" t="s">
        <v>1247</v>
      </c>
      <c r="H1203" s="218" t="s">
        <v>1228</v>
      </c>
      <c r="I1203" s="145" t="s">
        <v>1178</v>
      </c>
      <c r="J1203" s="130">
        <v>3</v>
      </c>
      <c r="K1203" s="203" t="s">
        <v>185</v>
      </c>
      <c r="L1203" s="145" t="s">
        <v>188</v>
      </c>
      <c r="M1203" s="131">
        <v>1</v>
      </c>
      <c r="N1203" s="132">
        <f t="shared" si="168"/>
        <v>3</v>
      </c>
      <c r="O1203" s="551" t="s">
        <v>6563</v>
      </c>
      <c r="P1203" s="323" t="s">
        <v>6550</v>
      </c>
      <c r="Q1203" s="321">
        <v>2</v>
      </c>
      <c r="R1203" s="171">
        <f t="shared" si="167"/>
        <v>6</v>
      </c>
      <c r="S1203" s="176"/>
      <c r="T1203" s="491"/>
      <c r="U1203" s="453"/>
      <c r="V1203" s="453"/>
      <c r="W1203" s="209"/>
      <c r="X1203" s="172"/>
      <c r="Y1203" s="211"/>
      <c r="Z1203" s="209"/>
      <c r="AA1203" s="209"/>
      <c r="AB1203" s="172"/>
      <c r="AC1203" s="173"/>
      <c r="AD1203" s="109"/>
      <c r="AE1203" s="78"/>
      <c r="AF1203" s="123">
        <f t="shared" si="159"/>
        <v>13196</v>
      </c>
    </row>
    <row r="1204" spans="1:32" ht="230.25" hidden="1" outlineLevel="3" thickBot="1" x14ac:dyDescent="0.25">
      <c r="A1204" s="414" t="s">
        <v>5244</v>
      </c>
      <c r="B1204" s="597"/>
      <c r="C1204" s="599"/>
      <c r="D1204" s="605"/>
      <c r="E1204" s="206" t="s">
        <v>251</v>
      </c>
      <c r="F1204" s="206" t="s">
        <v>3657</v>
      </c>
      <c r="G1204" s="206" t="s">
        <v>1247</v>
      </c>
      <c r="H1204" s="218" t="s">
        <v>1228</v>
      </c>
      <c r="I1204" s="145" t="s">
        <v>1178</v>
      </c>
      <c r="J1204" s="130">
        <v>3</v>
      </c>
      <c r="K1204" s="134" t="s">
        <v>446</v>
      </c>
      <c r="L1204" s="125" t="s">
        <v>5792</v>
      </c>
      <c r="M1204" s="131">
        <v>1</v>
      </c>
      <c r="N1204" s="132">
        <f t="shared" si="168"/>
        <v>3</v>
      </c>
      <c r="O1204" s="551" t="s">
        <v>6563</v>
      </c>
      <c r="P1204" s="70" t="s">
        <v>103</v>
      </c>
      <c r="Q1204" s="321">
        <v>5</v>
      </c>
      <c r="R1204" s="171">
        <f t="shared" si="167"/>
        <v>15</v>
      </c>
      <c r="S1204" s="176"/>
      <c r="T1204" s="491"/>
      <c r="U1204" s="453"/>
      <c r="V1204" s="453"/>
      <c r="W1204" s="209"/>
      <c r="X1204" s="172"/>
      <c r="Y1204" s="211"/>
      <c r="Z1204" s="209"/>
      <c r="AA1204" s="209"/>
      <c r="AB1204" s="172"/>
      <c r="AC1204" s="173"/>
      <c r="AD1204" s="109"/>
      <c r="AE1204" s="78"/>
      <c r="AF1204" s="123">
        <f t="shared" si="159"/>
        <v>13197</v>
      </c>
    </row>
    <row r="1205" spans="1:32" ht="230.25" hidden="1" outlineLevel="3" thickBot="1" x14ac:dyDescent="0.25">
      <c r="A1205" s="251" t="s">
        <v>1140</v>
      </c>
      <c r="B1205" s="176" t="s">
        <v>3647</v>
      </c>
      <c r="C1205" s="274" t="s">
        <v>2005</v>
      </c>
      <c r="D1205" s="208" t="s">
        <v>364</v>
      </c>
      <c r="E1205" s="206" t="s">
        <v>160</v>
      </c>
      <c r="F1205" s="206" t="s">
        <v>1428</v>
      </c>
      <c r="G1205" s="205" t="s">
        <v>1247</v>
      </c>
      <c r="H1205" s="218" t="s">
        <v>1228</v>
      </c>
      <c r="I1205" s="145" t="s">
        <v>1178</v>
      </c>
      <c r="J1205" s="130">
        <v>3</v>
      </c>
      <c r="K1205" s="203" t="s">
        <v>179</v>
      </c>
      <c r="L1205" s="145" t="s">
        <v>365</v>
      </c>
      <c r="M1205" s="131">
        <v>1</v>
      </c>
      <c r="N1205" s="132">
        <f t="shared" si="168"/>
        <v>3</v>
      </c>
      <c r="O1205" s="551" t="s">
        <v>6563</v>
      </c>
      <c r="P1205" s="481" t="s">
        <v>6547</v>
      </c>
      <c r="Q1205" s="321">
        <v>2</v>
      </c>
      <c r="R1205" s="171">
        <f t="shared" si="167"/>
        <v>6</v>
      </c>
      <c r="S1205" s="176"/>
      <c r="T1205" s="491"/>
      <c r="U1205" s="453"/>
      <c r="V1205" s="453"/>
      <c r="W1205" s="209"/>
      <c r="X1205" s="172"/>
      <c r="Y1205" s="211"/>
      <c r="Z1205" s="209"/>
      <c r="AA1205" s="209"/>
      <c r="AB1205" s="172"/>
      <c r="AC1205" s="173"/>
      <c r="AD1205" s="109"/>
      <c r="AE1205" s="78"/>
      <c r="AF1205" s="123">
        <f t="shared" si="159"/>
        <v>7256</v>
      </c>
    </row>
    <row r="1206" spans="1:32" ht="230.25" hidden="1" outlineLevel="3" thickBot="1" x14ac:dyDescent="0.25">
      <c r="A1206" s="414" t="s">
        <v>5245</v>
      </c>
      <c r="B1206" s="367" t="s">
        <v>3658</v>
      </c>
      <c r="C1206" s="327" t="s">
        <v>3659</v>
      </c>
      <c r="D1206" s="139" t="s">
        <v>4402</v>
      </c>
      <c r="E1206" s="139" t="s">
        <v>4459</v>
      </c>
      <c r="F1206" s="209" t="s">
        <v>5875</v>
      </c>
      <c r="G1206" s="209" t="s">
        <v>1247</v>
      </c>
      <c r="H1206" s="218" t="s">
        <v>1228</v>
      </c>
      <c r="I1206" s="145" t="s">
        <v>1178</v>
      </c>
      <c r="J1206" s="130">
        <v>3</v>
      </c>
      <c r="K1206" s="203" t="s">
        <v>179</v>
      </c>
      <c r="L1206" s="145" t="s">
        <v>365</v>
      </c>
      <c r="M1206" s="131">
        <v>1</v>
      </c>
      <c r="N1206" s="132">
        <f t="shared" si="168"/>
        <v>3</v>
      </c>
      <c r="O1206" s="551" t="s">
        <v>6563</v>
      </c>
      <c r="P1206" s="481" t="s">
        <v>6547</v>
      </c>
      <c r="Q1206" s="321">
        <v>2</v>
      </c>
      <c r="R1206" s="171">
        <f t="shared" si="167"/>
        <v>6</v>
      </c>
      <c r="S1206" s="176"/>
      <c r="T1206" s="491"/>
      <c r="U1206" s="453"/>
      <c r="V1206" s="453"/>
      <c r="W1206" s="209"/>
      <c r="X1206" s="172"/>
      <c r="Y1206" s="211"/>
      <c r="Z1206" s="209"/>
      <c r="AA1206" s="209"/>
      <c r="AB1206" s="172"/>
      <c r="AC1206" s="173"/>
      <c r="AD1206" s="109"/>
      <c r="AE1206" s="78"/>
      <c r="AF1206" s="123">
        <f t="shared" si="159"/>
        <v>13198</v>
      </c>
    </row>
    <row r="1207" spans="1:32" ht="230.25" hidden="1" outlineLevel="3" thickBot="1" x14ac:dyDescent="0.25">
      <c r="A1207" s="414" t="s">
        <v>5246</v>
      </c>
      <c r="B1207" s="596" t="s">
        <v>4403</v>
      </c>
      <c r="C1207" s="623" t="s">
        <v>3652</v>
      </c>
      <c r="D1207" s="603" t="s">
        <v>3655</v>
      </c>
      <c r="E1207" s="206" t="s">
        <v>194</v>
      </c>
      <c r="F1207" s="206" t="s">
        <v>3653</v>
      </c>
      <c r="G1207" s="206" t="s">
        <v>1247</v>
      </c>
      <c r="H1207" s="218" t="s">
        <v>1228</v>
      </c>
      <c r="I1207" s="145" t="s">
        <v>1178</v>
      </c>
      <c r="J1207" s="130">
        <v>3</v>
      </c>
      <c r="K1207" s="203" t="s">
        <v>185</v>
      </c>
      <c r="L1207" s="145" t="s">
        <v>188</v>
      </c>
      <c r="M1207" s="131">
        <v>1</v>
      </c>
      <c r="N1207" s="132">
        <f t="shared" si="168"/>
        <v>3</v>
      </c>
      <c r="O1207" s="551" t="s">
        <v>6563</v>
      </c>
      <c r="P1207" s="481" t="s">
        <v>6547</v>
      </c>
      <c r="Q1207" s="321">
        <v>2</v>
      </c>
      <c r="R1207" s="171">
        <f t="shared" si="167"/>
        <v>6</v>
      </c>
      <c r="S1207" s="176"/>
      <c r="T1207" s="491"/>
      <c r="U1207" s="453"/>
      <c r="V1207" s="453"/>
      <c r="W1207" s="209"/>
      <c r="X1207" s="172"/>
      <c r="Y1207" s="211"/>
      <c r="Z1207" s="209"/>
      <c r="AA1207" s="209"/>
      <c r="AB1207" s="172"/>
      <c r="AC1207" s="173"/>
      <c r="AD1207" s="109"/>
      <c r="AE1207" s="78"/>
      <c r="AF1207" s="123">
        <f t="shared" si="159"/>
        <v>13199</v>
      </c>
    </row>
    <row r="1208" spans="1:32" ht="230.25" hidden="1" outlineLevel="3" thickBot="1" x14ac:dyDescent="0.25">
      <c r="A1208" s="414" t="s">
        <v>5247</v>
      </c>
      <c r="B1208" s="597"/>
      <c r="C1208" s="599"/>
      <c r="D1208" s="605"/>
      <c r="E1208" s="206" t="s">
        <v>251</v>
      </c>
      <c r="F1208" s="206" t="s">
        <v>3654</v>
      </c>
      <c r="G1208" s="206" t="s">
        <v>1247</v>
      </c>
      <c r="H1208" s="218" t="s">
        <v>1228</v>
      </c>
      <c r="I1208" s="145" t="s">
        <v>1178</v>
      </c>
      <c r="J1208" s="130">
        <v>3</v>
      </c>
      <c r="K1208" s="134" t="s">
        <v>446</v>
      </c>
      <c r="L1208" s="125" t="s">
        <v>5792</v>
      </c>
      <c r="M1208" s="131">
        <v>1</v>
      </c>
      <c r="N1208" s="132">
        <f t="shared" si="168"/>
        <v>3</v>
      </c>
      <c r="O1208" s="551" t="s">
        <v>6563</v>
      </c>
      <c r="P1208" s="70" t="s">
        <v>103</v>
      </c>
      <c r="Q1208" s="321">
        <v>5</v>
      </c>
      <c r="R1208" s="171">
        <f t="shared" si="167"/>
        <v>15</v>
      </c>
      <c r="S1208" s="176"/>
      <c r="T1208" s="491"/>
      <c r="U1208" s="453"/>
      <c r="V1208" s="453"/>
      <c r="W1208" s="209"/>
      <c r="X1208" s="172"/>
      <c r="Y1208" s="211"/>
      <c r="Z1208" s="209"/>
      <c r="AA1208" s="209"/>
      <c r="AB1208" s="172"/>
      <c r="AC1208" s="173"/>
      <c r="AD1208" s="109"/>
      <c r="AE1208" s="78"/>
      <c r="AF1208" s="123">
        <f t="shared" si="159"/>
        <v>13200</v>
      </c>
    </row>
    <row r="1209" spans="1:32" ht="230.25" hidden="1" outlineLevel="3" thickBot="1" x14ac:dyDescent="0.25">
      <c r="A1209" s="144" t="s">
        <v>1141</v>
      </c>
      <c r="B1209" s="159" t="s">
        <v>5922</v>
      </c>
      <c r="C1209" s="279" t="s">
        <v>2006</v>
      </c>
      <c r="D1209" s="206" t="s">
        <v>1424</v>
      </c>
      <c r="E1209" s="206" t="s">
        <v>183</v>
      </c>
      <c r="F1209" s="206" t="s">
        <v>1428</v>
      </c>
      <c r="G1209" s="205" t="s">
        <v>1247</v>
      </c>
      <c r="H1209" s="218" t="s">
        <v>1228</v>
      </c>
      <c r="I1209" s="145" t="s">
        <v>1178</v>
      </c>
      <c r="J1209" s="130">
        <v>3</v>
      </c>
      <c r="K1209" s="203" t="s">
        <v>182</v>
      </c>
      <c r="L1209" s="145" t="s">
        <v>366</v>
      </c>
      <c r="M1209" s="194">
        <v>2</v>
      </c>
      <c r="N1209" s="132">
        <f t="shared" si="168"/>
        <v>6</v>
      </c>
      <c r="O1209" s="551" t="s">
        <v>6563</v>
      </c>
      <c r="P1209" s="481" t="s">
        <v>6547</v>
      </c>
      <c r="Q1209" s="321">
        <v>2</v>
      </c>
      <c r="R1209" s="171">
        <f t="shared" si="167"/>
        <v>12</v>
      </c>
      <c r="S1209" s="176"/>
      <c r="T1209" s="491"/>
      <c r="U1209" s="453"/>
      <c r="V1209" s="453"/>
      <c r="W1209" s="209"/>
      <c r="X1209" s="172"/>
      <c r="Y1209" s="211"/>
      <c r="Z1209" s="209"/>
      <c r="AA1209" s="209"/>
      <c r="AB1209" s="172"/>
      <c r="AC1209" s="173"/>
      <c r="AD1209" s="109"/>
      <c r="AE1209" s="78"/>
      <c r="AF1209" s="123">
        <f t="shared" si="159"/>
        <v>7257</v>
      </c>
    </row>
    <row r="1210" spans="1:32" ht="230.25" hidden="1" outlineLevel="3" thickBot="1" x14ac:dyDescent="0.25">
      <c r="A1210" s="251" t="s">
        <v>5248</v>
      </c>
      <c r="B1210" s="646" t="s">
        <v>4308</v>
      </c>
      <c r="C1210" s="600" t="s">
        <v>3660</v>
      </c>
      <c r="D1210" s="624" t="s">
        <v>2729</v>
      </c>
      <c r="E1210" s="209" t="s">
        <v>208</v>
      </c>
      <c r="F1210" s="139" t="s">
        <v>4295</v>
      </c>
      <c r="G1210" s="133" t="s">
        <v>674</v>
      </c>
      <c r="H1210" s="526" t="s">
        <v>1227</v>
      </c>
      <c r="I1210" s="215" t="s">
        <v>768</v>
      </c>
      <c r="J1210" s="257">
        <v>1</v>
      </c>
      <c r="K1210" s="259" t="s">
        <v>192</v>
      </c>
      <c r="L1210" s="215" t="s">
        <v>203</v>
      </c>
      <c r="M1210" s="149">
        <v>1</v>
      </c>
      <c r="N1210" s="132">
        <f t="shared" si="168"/>
        <v>1</v>
      </c>
      <c r="O1210" s="551" t="s">
        <v>6563</v>
      </c>
      <c r="P1210" s="70" t="s">
        <v>103</v>
      </c>
      <c r="Q1210" s="338">
        <v>5</v>
      </c>
      <c r="R1210" s="171">
        <f t="shared" si="167"/>
        <v>5</v>
      </c>
      <c r="S1210" s="434"/>
      <c r="T1210" s="491"/>
      <c r="U1210" s="453"/>
      <c r="V1210" s="453"/>
      <c r="W1210" s="431"/>
      <c r="X1210" s="172"/>
      <c r="Y1210" s="429"/>
      <c r="Z1210" s="431"/>
      <c r="AA1210" s="431"/>
      <c r="AB1210" s="172"/>
      <c r="AC1210" s="173"/>
      <c r="AD1210" s="109"/>
      <c r="AE1210" s="78"/>
      <c r="AF1210" s="123">
        <f t="shared" si="159"/>
        <v>13201</v>
      </c>
    </row>
    <row r="1211" spans="1:32" ht="230.25" hidden="1" outlineLevel="3" thickBot="1" x14ac:dyDescent="0.25">
      <c r="A1211" s="251" t="s">
        <v>5249</v>
      </c>
      <c r="B1211" s="597"/>
      <c r="C1211" s="602"/>
      <c r="D1211" s="625"/>
      <c r="E1211" s="209" t="s">
        <v>255</v>
      </c>
      <c r="F1211" s="353" t="s">
        <v>4404</v>
      </c>
      <c r="G1211" s="348" t="s">
        <v>1247</v>
      </c>
      <c r="H1211" s="526" t="s">
        <v>1803</v>
      </c>
      <c r="I1211" s="215" t="s">
        <v>1178</v>
      </c>
      <c r="J1211" s="255">
        <v>3</v>
      </c>
      <c r="K1211" s="178" t="s">
        <v>453</v>
      </c>
      <c r="L1211" s="256" t="s">
        <v>449</v>
      </c>
      <c r="M1211" s="332">
        <v>1</v>
      </c>
      <c r="N1211" s="132">
        <f t="shared" si="168"/>
        <v>3</v>
      </c>
      <c r="O1211" s="551" t="s">
        <v>6563</v>
      </c>
      <c r="P1211" s="158" t="s">
        <v>6348</v>
      </c>
      <c r="Q1211" s="338">
        <v>3</v>
      </c>
      <c r="R1211" s="171">
        <f t="shared" si="167"/>
        <v>9</v>
      </c>
      <c r="S1211" s="434"/>
      <c r="T1211" s="491"/>
      <c r="U1211" s="453"/>
      <c r="V1211" s="453"/>
      <c r="W1211" s="431"/>
      <c r="X1211" s="172"/>
      <c r="Y1211" s="429"/>
      <c r="Z1211" s="431"/>
      <c r="AA1211" s="431"/>
      <c r="AB1211" s="172"/>
      <c r="AC1211" s="173"/>
      <c r="AD1211" s="109"/>
      <c r="AE1211" s="78"/>
      <c r="AF1211" s="123">
        <f t="shared" si="159"/>
        <v>13202</v>
      </c>
    </row>
    <row r="1212" spans="1:32" ht="230.25" hidden="1" outlineLevel="3" thickBot="1" x14ac:dyDescent="0.25">
      <c r="A1212" s="251" t="s">
        <v>5250</v>
      </c>
      <c r="B1212" s="596" t="s">
        <v>3669</v>
      </c>
      <c r="C1212" s="623" t="s">
        <v>3661</v>
      </c>
      <c r="D1212" s="603" t="s">
        <v>708</v>
      </c>
      <c r="E1212" s="206" t="s">
        <v>1333</v>
      </c>
      <c r="F1212" s="206" t="s">
        <v>707</v>
      </c>
      <c r="G1212" s="205" t="s">
        <v>729</v>
      </c>
      <c r="H1212" s="526" t="s">
        <v>1227</v>
      </c>
      <c r="I1212" s="145" t="s">
        <v>1178</v>
      </c>
      <c r="J1212" s="130">
        <v>1</v>
      </c>
      <c r="K1212" s="203" t="s">
        <v>192</v>
      </c>
      <c r="L1212" s="145" t="s">
        <v>203</v>
      </c>
      <c r="M1212" s="148">
        <v>1</v>
      </c>
      <c r="N1212" s="132">
        <f t="shared" ref="N1212:N1246" si="169">J1212*M1212</f>
        <v>1</v>
      </c>
      <c r="O1212" s="551" t="s">
        <v>6563</v>
      </c>
      <c r="P1212" s="158" t="s">
        <v>675</v>
      </c>
      <c r="Q1212" s="338">
        <v>5</v>
      </c>
      <c r="R1212" s="149">
        <f t="shared" ref="R1212:R1219" si="170">J1212*M1212*Q1212</f>
        <v>5</v>
      </c>
      <c r="S1212" s="434"/>
      <c r="T1212" s="491"/>
      <c r="U1212" s="453"/>
      <c r="V1212" s="453"/>
      <c r="W1212" s="431"/>
      <c r="X1212" s="172"/>
      <c r="Y1212" s="429"/>
      <c r="Z1212" s="431"/>
      <c r="AA1212" s="431"/>
      <c r="AB1212" s="172"/>
      <c r="AC1212" s="173"/>
      <c r="AD1212" s="109"/>
      <c r="AE1212" s="78"/>
      <c r="AF1212" s="123">
        <f t="shared" si="159"/>
        <v>13203</v>
      </c>
    </row>
    <row r="1213" spans="1:32" ht="230.25" hidden="1" outlineLevel="3" thickBot="1" x14ac:dyDescent="0.25">
      <c r="A1213" s="251" t="s">
        <v>5251</v>
      </c>
      <c r="B1213" s="597"/>
      <c r="C1213" s="598"/>
      <c r="D1213" s="604"/>
      <c r="E1213" s="206" t="s">
        <v>1334</v>
      </c>
      <c r="F1213" s="508" t="s">
        <v>6498</v>
      </c>
      <c r="G1213" s="544" t="s">
        <v>3056</v>
      </c>
      <c r="H1213" s="525" t="s">
        <v>1803</v>
      </c>
      <c r="I1213" s="544" t="s">
        <v>3018</v>
      </c>
      <c r="J1213" s="130">
        <v>3</v>
      </c>
      <c r="K1213" s="134" t="s">
        <v>453</v>
      </c>
      <c r="L1213" s="125" t="s">
        <v>754</v>
      </c>
      <c r="M1213" s="131">
        <v>1</v>
      </c>
      <c r="N1213" s="132">
        <f t="shared" si="169"/>
        <v>3</v>
      </c>
      <c r="O1213" s="551" t="s">
        <v>6563</v>
      </c>
      <c r="P1213" s="323" t="s">
        <v>6348</v>
      </c>
      <c r="Q1213" s="338">
        <v>2</v>
      </c>
      <c r="R1213" s="149">
        <f t="shared" si="170"/>
        <v>6</v>
      </c>
      <c r="S1213" s="434"/>
      <c r="T1213" s="491"/>
      <c r="U1213" s="453"/>
      <c r="V1213" s="453"/>
      <c r="W1213" s="431"/>
      <c r="X1213" s="172"/>
      <c r="Y1213" s="429"/>
      <c r="Z1213" s="431"/>
      <c r="AA1213" s="431"/>
      <c r="AB1213" s="172"/>
      <c r="AC1213" s="173"/>
      <c r="AD1213" s="109"/>
      <c r="AE1213" s="78"/>
      <c r="AF1213" s="123">
        <f t="shared" si="159"/>
        <v>13204</v>
      </c>
    </row>
    <row r="1214" spans="1:32" ht="230.25" hidden="1" outlineLevel="3" thickBot="1" x14ac:dyDescent="0.25">
      <c r="A1214" s="251" t="s">
        <v>5252</v>
      </c>
      <c r="B1214" s="596" t="s">
        <v>5923</v>
      </c>
      <c r="C1214" s="600" t="s">
        <v>3672</v>
      </c>
      <c r="D1214" s="624" t="s">
        <v>5924</v>
      </c>
      <c r="E1214" s="209" t="s">
        <v>160</v>
      </c>
      <c r="F1214" s="209" t="s">
        <v>3673</v>
      </c>
      <c r="G1214" s="209" t="s">
        <v>1247</v>
      </c>
      <c r="H1214" s="218" t="s">
        <v>1228</v>
      </c>
      <c r="I1214" s="145" t="s">
        <v>1178</v>
      </c>
      <c r="J1214" s="130">
        <v>3</v>
      </c>
      <c r="K1214" s="203" t="s">
        <v>185</v>
      </c>
      <c r="L1214" s="145" t="s">
        <v>371</v>
      </c>
      <c r="M1214" s="131">
        <v>1</v>
      </c>
      <c r="N1214" s="132">
        <f t="shared" si="169"/>
        <v>3</v>
      </c>
      <c r="O1214" s="551" t="s">
        <v>6563</v>
      </c>
      <c r="P1214" s="481" t="s">
        <v>6499</v>
      </c>
      <c r="Q1214" s="321">
        <v>2</v>
      </c>
      <c r="R1214" s="171">
        <f t="shared" si="170"/>
        <v>6</v>
      </c>
      <c r="S1214" s="434"/>
      <c r="T1214" s="491"/>
      <c r="U1214" s="453"/>
      <c r="V1214" s="453"/>
      <c r="W1214" s="431"/>
      <c r="X1214" s="172"/>
      <c r="Y1214" s="429"/>
      <c r="Z1214" s="431"/>
      <c r="AA1214" s="431"/>
      <c r="AB1214" s="172"/>
      <c r="AC1214" s="173"/>
      <c r="AD1214" s="109"/>
      <c r="AE1214" s="78"/>
      <c r="AF1214" s="123">
        <f t="shared" si="159"/>
        <v>13205</v>
      </c>
    </row>
    <row r="1215" spans="1:32" ht="230.25" hidden="1" outlineLevel="3" thickBot="1" x14ac:dyDescent="0.25">
      <c r="A1215" s="251" t="s">
        <v>5253</v>
      </c>
      <c r="B1215" s="597"/>
      <c r="C1215" s="602"/>
      <c r="D1215" s="625"/>
      <c r="E1215" s="209" t="s">
        <v>163</v>
      </c>
      <c r="F1215" s="209" t="s">
        <v>5768</v>
      </c>
      <c r="G1215" s="205" t="s">
        <v>5767</v>
      </c>
      <c r="H1215" s="526" t="s">
        <v>1804</v>
      </c>
      <c r="I1215" s="145" t="s">
        <v>1178</v>
      </c>
      <c r="J1215" s="130">
        <v>1</v>
      </c>
      <c r="K1215" s="134" t="s">
        <v>451</v>
      </c>
      <c r="L1215" s="125" t="s">
        <v>743</v>
      </c>
      <c r="M1215" s="194">
        <v>1</v>
      </c>
      <c r="N1215" s="132">
        <f t="shared" si="169"/>
        <v>1</v>
      </c>
      <c r="O1215" s="551" t="s">
        <v>6563</v>
      </c>
      <c r="P1215" s="481" t="s">
        <v>103</v>
      </c>
      <c r="Q1215" s="321">
        <v>5</v>
      </c>
      <c r="R1215" s="171">
        <f t="shared" si="170"/>
        <v>5</v>
      </c>
      <c r="S1215" s="434"/>
      <c r="T1215" s="491"/>
      <c r="U1215" s="453"/>
      <c r="V1215" s="453"/>
      <c r="W1215" s="431"/>
      <c r="X1215" s="172"/>
      <c r="Y1215" s="429"/>
      <c r="Z1215" s="431"/>
      <c r="AA1215" s="431"/>
      <c r="AB1215" s="172"/>
      <c r="AC1215" s="173"/>
      <c r="AD1215" s="109"/>
      <c r="AE1215" s="78"/>
      <c r="AF1215" s="123">
        <f t="shared" si="159"/>
        <v>13206</v>
      </c>
    </row>
    <row r="1216" spans="1:32" ht="230.25" hidden="1" outlineLevel="3" thickBot="1" x14ac:dyDescent="0.25">
      <c r="A1216" s="251" t="s">
        <v>5254</v>
      </c>
      <c r="B1216" s="596" t="s">
        <v>5925</v>
      </c>
      <c r="C1216" s="600" t="s">
        <v>3675</v>
      </c>
      <c r="D1216" s="603" t="s">
        <v>3676</v>
      </c>
      <c r="E1216" s="206" t="s">
        <v>3677</v>
      </c>
      <c r="F1216" s="206" t="s">
        <v>707</v>
      </c>
      <c r="G1216" s="205" t="s">
        <v>729</v>
      </c>
      <c r="H1216" s="526" t="s">
        <v>1227</v>
      </c>
      <c r="I1216" s="145" t="s">
        <v>1178</v>
      </c>
      <c r="J1216" s="130">
        <v>1</v>
      </c>
      <c r="K1216" s="203" t="s">
        <v>192</v>
      </c>
      <c r="L1216" s="145" t="s">
        <v>203</v>
      </c>
      <c r="M1216" s="148">
        <v>1</v>
      </c>
      <c r="N1216" s="132">
        <f t="shared" si="169"/>
        <v>1</v>
      </c>
      <c r="O1216" s="551" t="s">
        <v>6563</v>
      </c>
      <c r="P1216" s="158" t="s">
        <v>675</v>
      </c>
      <c r="Q1216" s="338">
        <v>5</v>
      </c>
      <c r="R1216" s="149">
        <f t="shared" si="170"/>
        <v>5</v>
      </c>
      <c r="S1216" s="434"/>
      <c r="T1216" s="491"/>
      <c r="U1216" s="453"/>
      <c r="V1216" s="453"/>
      <c r="W1216" s="431"/>
      <c r="X1216" s="172"/>
      <c r="Y1216" s="429"/>
      <c r="Z1216" s="431"/>
      <c r="AA1216" s="431"/>
      <c r="AB1216" s="172"/>
      <c r="AC1216" s="173"/>
      <c r="AD1216" s="109"/>
      <c r="AE1216" s="78"/>
      <c r="AF1216" s="123">
        <f t="shared" si="159"/>
        <v>13207</v>
      </c>
    </row>
    <row r="1217" spans="1:32" ht="230.25" hidden="1" outlineLevel="3" thickBot="1" x14ac:dyDescent="0.25">
      <c r="A1217" s="251" t="s">
        <v>5255</v>
      </c>
      <c r="B1217" s="597"/>
      <c r="C1217" s="602"/>
      <c r="D1217" s="605"/>
      <c r="E1217" s="206" t="s">
        <v>3678</v>
      </c>
      <c r="F1217" s="206" t="s">
        <v>3679</v>
      </c>
      <c r="G1217" s="209" t="s">
        <v>1247</v>
      </c>
      <c r="H1217" s="218" t="s">
        <v>1228</v>
      </c>
      <c r="I1217" s="145" t="s">
        <v>1178</v>
      </c>
      <c r="J1217" s="130">
        <v>3</v>
      </c>
      <c r="K1217" s="134" t="s">
        <v>453</v>
      </c>
      <c r="L1217" s="125" t="s">
        <v>754</v>
      </c>
      <c r="M1217" s="131">
        <v>1</v>
      </c>
      <c r="N1217" s="132">
        <f t="shared" si="169"/>
        <v>3</v>
      </c>
      <c r="O1217" s="551" t="s">
        <v>6563</v>
      </c>
      <c r="P1217" s="481" t="s">
        <v>6499</v>
      </c>
      <c r="Q1217" s="338">
        <v>3</v>
      </c>
      <c r="R1217" s="149">
        <f t="shared" si="170"/>
        <v>9</v>
      </c>
      <c r="S1217" s="434"/>
      <c r="T1217" s="491"/>
      <c r="U1217" s="453"/>
      <c r="V1217" s="453"/>
      <c r="W1217" s="431"/>
      <c r="X1217" s="172"/>
      <c r="Y1217" s="429"/>
      <c r="Z1217" s="431"/>
      <c r="AA1217" s="431"/>
      <c r="AB1217" s="172"/>
      <c r="AC1217" s="173"/>
      <c r="AD1217" s="109"/>
      <c r="AE1217" s="78"/>
      <c r="AF1217" s="123">
        <f t="shared" si="159"/>
        <v>13208</v>
      </c>
    </row>
    <row r="1218" spans="1:32" ht="230.25" hidden="1" outlineLevel="3" thickBot="1" x14ac:dyDescent="0.25">
      <c r="A1218" s="251" t="s">
        <v>5256</v>
      </c>
      <c r="B1218" s="596" t="s">
        <v>5923</v>
      </c>
      <c r="C1218" s="600" t="s">
        <v>3680</v>
      </c>
      <c r="D1218" s="624" t="s">
        <v>5924</v>
      </c>
      <c r="E1218" s="209" t="s">
        <v>160</v>
      </c>
      <c r="F1218" s="209" t="s">
        <v>6500</v>
      </c>
      <c r="G1218" s="209" t="s">
        <v>1247</v>
      </c>
      <c r="H1218" s="252" t="s">
        <v>1228</v>
      </c>
      <c r="I1218" s="215" t="s">
        <v>1178</v>
      </c>
      <c r="J1218" s="130">
        <v>3</v>
      </c>
      <c r="K1218" s="203" t="s">
        <v>185</v>
      </c>
      <c r="L1218" s="145" t="s">
        <v>371</v>
      </c>
      <c r="M1218" s="131">
        <v>1</v>
      </c>
      <c r="N1218" s="132">
        <f t="shared" si="169"/>
        <v>3</v>
      </c>
      <c r="O1218" s="551" t="s">
        <v>6563</v>
      </c>
      <c r="P1218" s="481" t="s">
        <v>6547</v>
      </c>
      <c r="Q1218" s="321">
        <v>2</v>
      </c>
      <c r="R1218" s="171">
        <f t="shared" si="170"/>
        <v>6</v>
      </c>
      <c r="S1218" s="434"/>
      <c r="T1218" s="491"/>
      <c r="U1218" s="453"/>
      <c r="V1218" s="453"/>
      <c r="W1218" s="431"/>
      <c r="X1218" s="172"/>
      <c r="Y1218" s="429"/>
      <c r="Z1218" s="431"/>
      <c r="AA1218" s="431"/>
      <c r="AB1218" s="172"/>
      <c r="AC1218" s="173"/>
      <c r="AD1218" s="109"/>
      <c r="AE1218" s="78"/>
      <c r="AF1218" s="123">
        <f t="shared" si="159"/>
        <v>13209</v>
      </c>
    </row>
    <row r="1219" spans="1:32" ht="230.25" hidden="1" outlineLevel="3" thickBot="1" x14ac:dyDescent="0.25">
      <c r="A1219" s="251" t="s">
        <v>5257</v>
      </c>
      <c r="B1219" s="597"/>
      <c r="C1219" s="602"/>
      <c r="D1219" s="625"/>
      <c r="E1219" s="209" t="s">
        <v>163</v>
      </c>
      <c r="F1219" s="209" t="s">
        <v>5768</v>
      </c>
      <c r="G1219" s="209" t="s">
        <v>1391</v>
      </c>
      <c r="H1219" s="526" t="s">
        <v>1804</v>
      </c>
      <c r="I1219" s="215" t="s">
        <v>768</v>
      </c>
      <c r="J1219" s="130">
        <v>1</v>
      </c>
      <c r="K1219" s="203" t="s">
        <v>185</v>
      </c>
      <c r="L1219" s="145" t="s">
        <v>371</v>
      </c>
      <c r="M1219" s="131">
        <v>1</v>
      </c>
      <c r="N1219" s="132">
        <f t="shared" si="169"/>
        <v>1</v>
      </c>
      <c r="O1219" s="551" t="s">
        <v>6563</v>
      </c>
      <c r="P1219" s="481" t="s">
        <v>6547</v>
      </c>
      <c r="Q1219" s="321">
        <v>2</v>
      </c>
      <c r="R1219" s="171">
        <f t="shared" si="170"/>
        <v>2</v>
      </c>
      <c r="S1219" s="434"/>
      <c r="T1219" s="491"/>
      <c r="U1219" s="453"/>
      <c r="V1219" s="453"/>
      <c r="W1219" s="431"/>
      <c r="X1219" s="172"/>
      <c r="Y1219" s="429"/>
      <c r="Z1219" s="431"/>
      <c r="AA1219" s="431"/>
      <c r="AB1219" s="172"/>
      <c r="AC1219" s="173"/>
      <c r="AD1219" s="109"/>
      <c r="AE1219" s="78"/>
      <c r="AF1219" s="123">
        <f t="shared" si="159"/>
        <v>13210</v>
      </c>
    </row>
    <row r="1220" spans="1:32" ht="230.25" hidden="1" outlineLevel="3" thickBot="1" x14ac:dyDescent="0.25">
      <c r="A1220" s="144" t="s">
        <v>1142</v>
      </c>
      <c r="B1220" s="159" t="s">
        <v>5926</v>
      </c>
      <c r="C1220" s="279" t="s">
        <v>2007</v>
      </c>
      <c r="D1220" s="206" t="s">
        <v>367</v>
      </c>
      <c r="E1220" s="206" t="s">
        <v>183</v>
      </c>
      <c r="F1220" s="206" t="s">
        <v>785</v>
      </c>
      <c r="G1220" s="205" t="s">
        <v>1247</v>
      </c>
      <c r="H1220" s="218" t="s">
        <v>1228</v>
      </c>
      <c r="I1220" s="145" t="s">
        <v>1178</v>
      </c>
      <c r="J1220" s="130">
        <v>3</v>
      </c>
      <c r="K1220" s="203" t="s">
        <v>182</v>
      </c>
      <c r="L1220" s="145" t="s">
        <v>366</v>
      </c>
      <c r="M1220" s="194">
        <v>2</v>
      </c>
      <c r="N1220" s="132">
        <f t="shared" si="169"/>
        <v>6</v>
      </c>
      <c r="O1220" s="551" t="s">
        <v>6563</v>
      </c>
      <c r="P1220" s="481" t="s">
        <v>6547</v>
      </c>
      <c r="Q1220" s="321">
        <v>2</v>
      </c>
      <c r="R1220" s="171">
        <f>N1220*Q1220</f>
        <v>12</v>
      </c>
      <c r="S1220" s="434"/>
      <c r="T1220" s="491"/>
      <c r="U1220" s="453"/>
      <c r="V1220" s="453"/>
      <c r="W1220" s="431"/>
      <c r="X1220" s="172"/>
      <c r="Y1220" s="429"/>
      <c r="Z1220" s="431"/>
      <c r="AA1220" s="431"/>
      <c r="AB1220" s="172"/>
      <c r="AC1220" s="173"/>
      <c r="AD1220" s="109"/>
      <c r="AE1220" s="78"/>
      <c r="AF1220" s="123">
        <f t="shared" si="159"/>
        <v>7258</v>
      </c>
    </row>
    <row r="1221" spans="1:32" ht="230.25" hidden="1" outlineLevel="3" thickBot="1" x14ac:dyDescent="0.25">
      <c r="A1221" s="251" t="s">
        <v>5258</v>
      </c>
      <c r="B1221" s="596" t="s">
        <v>5927</v>
      </c>
      <c r="C1221" s="623" t="s">
        <v>3681</v>
      </c>
      <c r="D1221" s="603" t="s">
        <v>3682</v>
      </c>
      <c r="E1221" s="206" t="s">
        <v>3677</v>
      </c>
      <c r="F1221" s="206" t="s">
        <v>707</v>
      </c>
      <c r="G1221" s="205" t="s">
        <v>729</v>
      </c>
      <c r="H1221" s="526" t="s">
        <v>1227</v>
      </c>
      <c r="I1221" s="145" t="s">
        <v>1178</v>
      </c>
      <c r="J1221" s="130">
        <v>1</v>
      </c>
      <c r="K1221" s="203" t="s">
        <v>192</v>
      </c>
      <c r="L1221" s="145" t="s">
        <v>203</v>
      </c>
      <c r="M1221" s="148">
        <v>1</v>
      </c>
      <c r="N1221" s="132">
        <f t="shared" si="169"/>
        <v>1</v>
      </c>
      <c r="O1221" s="551" t="s">
        <v>6563</v>
      </c>
      <c r="P1221" s="158" t="s">
        <v>675</v>
      </c>
      <c r="Q1221" s="338">
        <v>5</v>
      </c>
      <c r="R1221" s="149">
        <f>J1221*M1221*Q1221</f>
        <v>5</v>
      </c>
      <c r="S1221" s="434"/>
      <c r="T1221" s="491"/>
      <c r="U1221" s="453"/>
      <c r="V1221" s="453"/>
      <c r="W1221" s="431"/>
      <c r="X1221" s="172"/>
      <c r="Y1221" s="429"/>
      <c r="Z1221" s="431"/>
      <c r="AA1221" s="431"/>
      <c r="AB1221" s="172"/>
      <c r="AC1221" s="173"/>
      <c r="AD1221" s="109"/>
      <c r="AE1221" s="78"/>
      <c r="AF1221" s="123">
        <f t="shared" si="159"/>
        <v>13211</v>
      </c>
    </row>
    <row r="1222" spans="1:32" ht="230.25" hidden="1" outlineLevel="3" thickBot="1" x14ac:dyDescent="0.25">
      <c r="A1222" s="251" t="s">
        <v>5259</v>
      </c>
      <c r="B1222" s="597"/>
      <c r="C1222" s="599"/>
      <c r="D1222" s="605"/>
      <c r="E1222" s="206" t="s">
        <v>3678</v>
      </c>
      <c r="F1222" s="206" t="s">
        <v>4405</v>
      </c>
      <c r="G1222" s="205" t="s">
        <v>1247</v>
      </c>
      <c r="H1222" s="218" t="s">
        <v>1228</v>
      </c>
      <c r="I1222" s="145" t="s">
        <v>1178</v>
      </c>
      <c r="J1222" s="130">
        <v>3</v>
      </c>
      <c r="K1222" s="134" t="s">
        <v>453</v>
      </c>
      <c r="L1222" s="125" t="s">
        <v>754</v>
      </c>
      <c r="M1222" s="131">
        <v>1</v>
      </c>
      <c r="N1222" s="132">
        <f t="shared" si="169"/>
        <v>3</v>
      </c>
      <c r="O1222" s="551" t="s">
        <v>6563</v>
      </c>
      <c r="P1222" s="481" t="s">
        <v>6547</v>
      </c>
      <c r="Q1222" s="338">
        <v>3</v>
      </c>
      <c r="R1222" s="149">
        <f>J1222*M1222*Q1222</f>
        <v>9</v>
      </c>
      <c r="S1222" s="434"/>
      <c r="T1222" s="491"/>
      <c r="U1222" s="453"/>
      <c r="V1222" s="453"/>
      <c r="W1222" s="431"/>
      <c r="X1222" s="172"/>
      <c r="Y1222" s="429"/>
      <c r="Z1222" s="431"/>
      <c r="AA1222" s="431"/>
      <c r="AB1222" s="172"/>
      <c r="AC1222" s="173"/>
      <c r="AD1222" s="109"/>
      <c r="AE1222" s="78"/>
      <c r="AF1222" s="123">
        <f t="shared" si="159"/>
        <v>13212</v>
      </c>
    </row>
    <row r="1223" spans="1:32" ht="230.25" hidden="1" outlineLevel="3" thickBot="1" x14ac:dyDescent="0.25">
      <c r="A1223" s="144" t="s">
        <v>1143</v>
      </c>
      <c r="B1223" s="159" t="s">
        <v>5928</v>
      </c>
      <c r="C1223" s="279" t="s">
        <v>2008</v>
      </c>
      <c r="D1223" s="206" t="s">
        <v>5929</v>
      </c>
      <c r="E1223" s="206" t="s">
        <v>184</v>
      </c>
      <c r="F1223" s="206" t="s">
        <v>5930</v>
      </c>
      <c r="G1223" s="205" t="s">
        <v>1247</v>
      </c>
      <c r="H1223" s="218" t="s">
        <v>1228</v>
      </c>
      <c r="I1223" s="145" t="s">
        <v>1178</v>
      </c>
      <c r="J1223" s="130">
        <v>3</v>
      </c>
      <c r="K1223" s="203" t="s">
        <v>182</v>
      </c>
      <c r="L1223" s="145" t="s">
        <v>366</v>
      </c>
      <c r="M1223" s="131">
        <v>1</v>
      </c>
      <c r="N1223" s="132">
        <f t="shared" si="169"/>
        <v>3</v>
      </c>
      <c r="O1223" s="551" t="s">
        <v>6563</v>
      </c>
      <c r="P1223" s="481" t="s">
        <v>6547</v>
      </c>
      <c r="Q1223" s="321">
        <v>2</v>
      </c>
      <c r="R1223" s="171">
        <f t="shared" ref="R1223:R1228" si="171">N1223*Q1223</f>
        <v>6</v>
      </c>
      <c r="S1223" s="176"/>
      <c r="T1223" s="491"/>
      <c r="U1223" s="453"/>
      <c r="V1223" s="453"/>
      <c r="W1223" s="209"/>
      <c r="X1223" s="172"/>
      <c r="Y1223" s="211"/>
      <c r="Z1223" s="209"/>
      <c r="AA1223" s="209"/>
      <c r="AB1223" s="172"/>
      <c r="AC1223" s="173"/>
      <c r="AD1223" s="109"/>
      <c r="AE1223" s="78"/>
      <c r="AF1223" s="123">
        <f t="shared" si="159"/>
        <v>7259</v>
      </c>
    </row>
    <row r="1224" spans="1:32" ht="230.25" hidden="1" outlineLevel="3" thickBot="1" x14ac:dyDescent="0.25">
      <c r="A1224" s="144" t="s">
        <v>1144</v>
      </c>
      <c r="B1224" s="159" t="s">
        <v>5931</v>
      </c>
      <c r="C1224" s="279" t="s">
        <v>2009</v>
      </c>
      <c r="D1224" s="206" t="s">
        <v>5932</v>
      </c>
      <c r="E1224" s="206" t="s">
        <v>160</v>
      </c>
      <c r="F1224" s="206" t="s">
        <v>5952</v>
      </c>
      <c r="G1224" s="206" t="s">
        <v>1247</v>
      </c>
      <c r="H1224" s="218" t="s">
        <v>1228</v>
      </c>
      <c r="I1224" s="145" t="s">
        <v>1178</v>
      </c>
      <c r="J1224" s="130">
        <v>3</v>
      </c>
      <c r="K1224" s="203" t="s">
        <v>182</v>
      </c>
      <c r="L1224" s="145" t="s">
        <v>368</v>
      </c>
      <c r="M1224" s="131">
        <v>1</v>
      </c>
      <c r="N1224" s="132">
        <f t="shared" si="169"/>
        <v>3</v>
      </c>
      <c r="O1224" s="551" t="s">
        <v>6563</v>
      </c>
      <c r="P1224" s="481" t="s">
        <v>6547</v>
      </c>
      <c r="Q1224" s="321">
        <v>2</v>
      </c>
      <c r="R1224" s="171">
        <f t="shared" si="171"/>
        <v>6</v>
      </c>
      <c r="S1224" s="176"/>
      <c r="T1224" s="491"/>
      <c r="U1224" s="453"/>
      <c r="V1224" s="453"/>
      <c r="W1224" s="209"/>
      <c r="X1224" s="172"/>
      <c r="Y1224" s="211"/>
      <c r="Z1224" s="209"/>
      <c r="AA1224" s="209"/>
      <c r="AB1224" s="172"/>
      <c r="AC1224" s="173"/>
      <c r="AD1224" s="109"/>
      <c r="AE1224" s="78"/>
      <c r="AF1224" s="123">
        <f t="shared" si="159"/>
        <v>7260</v>
      </c>
    </row>
    <row r="1225" spans="1:32" ht="230.25" hidden="1" outlineLevel="3" thickBot="1" x14ac:dyDescent="0.25">
      <c r="A1225" s="144" t="s">
        <v>1145</v>
      </c>
      <c r="B1225" s="159" t="s">
        <v>3685</v>
      </c>
      <c r="C1225" s="279" t="s">
        <v>2010</v>
      </c>
      <c r="D1225" s="206" t="s">
        <v>178</v>
      </c>
      <c r="E1225" s="206" t="s">
        <v>186</v>
      </c>
      <c r="F1225" s="206" t="s">
        <v>1429</v>
      </c>
      <c r="G1225" s="206" t="s">
        <v>1247</v>
      </c>
      <c r="H1225" s="218" t="s">
        <v>1228</v>
      </c>
      <c r="I1225" s="145" t="s">
        <v>1178</v>
      </c>
      <c r="J1225" s="130">
        <v>3</v>
      </c>
      <c r="K1225" s="203" t="s">
        <v>182</v>
      </c>
      <c r="L1225" s="145" t="s">
        <v>369</v>
      </c>
      <c r="M1225" s="194">
        <v>1</v>
      </c>
      <c r="N1225" s="132">
        <f t="shared" si="169"/>
        <v>3</v>
      </c>
      <c r="O1225" s="551" t="s">
        <v>6563</v>
      </c>
      <c r="P1225" s="481" t="s">
        <v>6547</v>
      </c>
      <c r="Q1225" s="321">
        <v>2</v>
      </c>
      <c r="R1225" s="171">
        <f t="shared" si="171"/>
        <v>6</v>
      </c>
      <c r="S1225" s="176"/>
      <c r="T1225" s="491"/>
      <c r="U1225" s="453"/>
      <c r="V1225" s="453"/>
      <c r="W1225" s="209"/>
      <c r="X1225" s="172"/>
      <c r="Y1225" s="211"/>
      <c r="Z1225" s="209"/>
      <c r="AA1225" s="209"/>
      <c r="AB1225" s="172"/>
      <c r="AC1225" s="173"/>
      <c r="AD1225" s="109"/>
      <c r="AE1225" s="78"/>
      <c r="AF1225" s="123">
        <f t="shared" si="159"/>
        <v>7261</v>
      </c>
    </row>
    <row r="1226" spans="1:32" ht="230.25" hidden="1" outlineLevel="3" thickBot="1" x14ac:dyDescent="0.25">
      <c r="A1226" s="144" t="s">
        <v>1146</v>
      </c>
      <c r="B1226" s="159" t="s">
        <v>3686</v>
      </c>
      <c r="C1226" s="279" t="s">
        <v>2011</v>
      </c>
      <c r="D1226" s="206"/>
      <c r="E1226" s="206" t="s">
        <v>187</v>
      </c>
      <c r="F1226" s="206" t="s">
        <v>1430</v>
      </c>
      <c r="G1226" s="206" t="s">
        <v>1391</v>
      </c>
      <c r="H1226" s="526" t="s">
        <v>1227</v>
      </c>
      <c r="I1226" s="145" t="s">
        <v>768</v>
      </c>
      <c r="J1226" s="130">
        <v>1</v>
      </c>
      <c r="K1226" s="203" t="s">
        <v>192</v>
      </c>
      <c r="L1226" s="145" t="s">
        <v>203</v>
      </c>
      <c r="M1226" s="148">
        <v>1</v>
      </c>
      <c r="N1226" s="132">
        <f t="shared" si="169"/>
        <v>1</v>
      </c>
      <c r="O1226" s="551" t="s">
        <v>6563</v>
      </c>
      <c r="P1226" s="481" t="s">
        <v>6547</v>
      </c>
      <c r="Q1226" s="321">
        <v>2</v>
      </c>
      <c r="R1226" s="171">
        <f t="shared" si="171"/>
        <v>2</v>
      </c>
      <c r="S1226" s="176"/>
      <c r="T1226" s="491"/>
      <c r="U1226" s="453"/>
      <c r="V1226" s="453"/>
      <c r="W1226" s="209"/>
      <c r="X1226" s="172"/>
      <c r="Y1226" s="211"/>
      <c r="Z1226" s="209"/>
      <c r="AA1226" s="209"/>
      <c r="AB1226" s="172"/>
      <c r="AC1226" s="173"/>
      <c r="AD1226" s="109"/>
      <c r="AE1226" s="78"/>
      <c r="AF1226" s="123">
        <f t="shared" si="159"/>
        <v>7262</v>
      </c>
    </row>
    <row r="1227" spans="1:32" ht="230.25" hidden="1" outlineLevel="3" thickBot="1" x14ac:dyDescent="0.25">
      <c r="A1227" s="144" t="s">
        <v>1147</v>
      </c>
      <c r="B1227" s="647" t="s">
        <v>3684</v>
      </c>
      <c r="C1227" s="669" t="s">
        <v>6501</v>
      </c>
      <c r="D1227" s="680" t="s">
        <v>162</v>
      </c>
      <c r="E1227" s="206" t="s">
        <v>1291</v>
      </c>
      <c r="F1227" s="206" t="s">
        <v>370</v>
      </c>
      <c r="G1227" s="206" t="s">
        <v>1247</v>
      </c>
      <c r="H1227" s="218" t="s">
        <v>1228</v>
      </c>
      <c r="I1227" s="145" t="s">
        <v>1178</v>
      </c>
      <c r="J1227" s="130">
        <v>3</v>
      </c>
      <c r="K1227" s="203" t="s">
        <v>185</v>
      </c>
      <c r="L1227" s="145" t="s">
        <v>188</v>
      </c>
      <c r="M1227" s="131">
        <v>1</v>
      </c>
      <c r="N1227" s="132">
        <f t="shared" si="169"/>
        <v>3</v>
      </c>
      <c r="O1227" s="551" t="s">
        <v>6563</v>
      </c>
      <c r="P1227" s="481" t="s">
        <v>103</v>
      </c>
      <c r="Q1227" s="321">
        <v>5</v>
      </c>
      <c r="R1227" s="171">
        <f t="shared" si="171"/>
        <v>15</v>
      </c>
      <c r="S1227" s="176"/>
      <c r="T1227" s="491"/>
      <c r="U1227" s="453"/>
      <c r="V1227" s="453"/>
      <c r="W1227" s="209"/>
      <c r="X1227" s="172"/>
      <c r="Y1227" s="211"/>
      <c r="Z1227" s="209"/>
      <c r="AA1227" s="209"/>
      <c r="AB1227" s="172"/>
      <c r="AC1227" s="173"/>
      <c r="AD1227" s="109"/>
      <c r="AE1227" s="78"/>
      <c r="AF1227" s="123">
        <f t="shared" ref="AF1227:AF1290" si="172">VALUE(RIGHT((IF(A1227="",0,A1227)),5))</f>
        <v>7263</v>
      </c>
    </row>
    <row r="1228" spans="1:32" ht="230.25" hidden="1" outlineLevel="3" thickBot="1" x14ac:dyDescent="0.25">
      <c r="A1228" s="144" t="s">
        <v>1148</v>
      </c>
      <c r="B1228" s="649"/>
      <c r="C1228" s="599"/>
      <c r="D1228" s="605"/>
      <c r="E1228" s="206" t="s">
        <v>160</v>
      </c>
      <c r="F1228" s="206" t="s">
        <v>190</v>
      </c>
      <c r="G1228" s="206" t="s">
        <v>1247</v>
      </c>
      <c r="H1228" s="218" t="s">
        <v>1228</v>
      </c>
      <c r="I1228" s="145" t="s">
        <v>1178</v>
      </c>
      <c r="J1228" s="130">
        <v>3</v>
      </c>
      <c r="K1228" s="203" t="s">
        <v>185</v>
      </c>
      <c r="L1228" s="145" t="s">
        <v>371</v>
      </c>
      <c r="M1228" s="131">
        <v>1</v>
      </c>
      <c r="N1228" s="132">
        <f t="shared" si="169"/>
        <v>3</v>
      </c>
      <c r="O1228" s="551" t="s">
        <v>6563</v>
      </c>
      <c r="P1228" s="481" t="s">
        <v>103</v>
      </c>
      <c r="Q1228" s="321">
        <v>5</v>
      </c>
      <c r="R1228" s="171">
        <f t="shared" si="171"/>
        <v>15</v>
      </c>
      <c r="S1228" s="176"/>
      <c r="T1228" s="491"/>
      <c r="U1228" s="453"/>
      <c r="V1228" s="453"/>
      <c r="W1228" s="209"/>
      <c r="X1228" s="172"/>
      <c r="Y1228" s="211"/>
      <c r="Z1228" s="209"/>
      <c r="AA1228" s="209"/>
      <c r="AB1228" s="172"/>
      <c r="AC1228" s="173"/>
      <c r="AD1228" s="109"/>
      <c r="AE1228" s="78"/>
      <c r="AF1228" s="123">
        <f t="shared" si="172"/>
        <v>7264</v>
      </c>
    </row>
    <row r="1229" spans="1:32" ht="230.25" hidden="1" outlineLevel="3" thickBot="1" x14ac:dyDescent="0.25">
      <c r="A1229" s="144" t="s">
        <v>1188</v>
      </c>
      <c r="B1229" s="596" t="s">
        <v>3671</v>
      </c>
      <c r="C1229" s="669" t="s">
        <v>2216</v>
      </c>
      <c r="D1229" s="680" t="s">
        <v>372</v>
      </c>
      <c r="E1229" s="209" t="s">
        <v>160</v>
      </c>
      <c r="F1229" s="209" t="s">
        <v>373</v>
      </c>
      <c r="G1229" s="209" t="s">
        <v>1247</v>
      </c>
      <c r="H1229" s="218" t="s">
        <v>1228</v>
      </c>
      <c r="I1229" s="145" t="s">
        <v>1178</v>
      </c>
      <c r="J1229" s="130">
        <v>3</v>
      </c>
      <c r="K1229" s="203" t="s">
        <v>185</v>
      </c>
      <c r="L1229" s="145" t="s">
        <v>371</v>
      </c>
      <c r="M1229" s="131">
        <v>2</v>
      </c>
      <c r="N1229" s="132">
        <f t="shared" si="169"/>
        <v>6</v>
      </c>
      <c r="O1229" s="551" t="s">
        <v>6563</v>
      </c>
      <c r="P1229" s="70" t="s">
        <v>6502</v>
      </c>
      <c r="Q1229" s="321">
        <v>2</v>
      </c>
      <c r="R1229" s="171">
        <f>J1229*M1229*Q1229</f>
        <v>12</v>
      </c>
      <c r="S1229" s="176"/>
      <c r="T1229" s="491"/>
      <c r="U1229" s="453"/>
      <c r="V1229" s="453"/>
      <c r="W1229" s="209"/>
      <c r="X1229" s="172"/>
      <c r="Y1229" s="211"/>
      <c r="Z1229" s="209"/>
      <c r="AA1229" s="209"/>
      <c r="AB1229" s="172"/>
      <c r="AC1229" s="173"/>
      <c r="AD1229" s="109"/>
      <c r="AE1229" s="78"/>
      <c r="AF1229" s="123">
        <f t="shared" si="172"/>
        <v>8907</v>
      </c>
    </row>
    <row r="1230" spans="1:32" ht="230.25" hidden="1" outlineLevel="3" thickBot="1" x14ac:dyDescent="0.25">
      <c r="A1230" s="144" t="s">
        <v>1189</v>
      </c>
      <c r="B1230" s="597"/>
      <c r="C1230" s="598"/>
      <c r="D1230" s="604"/>
      <c r="E1230" s="209" t="s">
        <v>163</v>
      </c>
      <c r="F1230" s="209" t="s">
        <v>373</v>
      </c>
      <c r="G1230" s="209" t="s">
        <v>1247</v>
      </c>
      <c r="H1230" s="218" t="s">
        <v>1228</v>
      </c>
      <c r="I1230" s="145" t="s">
        <v>1178</v>
      </c>
      <c r="J1230" s="130">
        <v>3</v>
      </c>
      <c r="K1230" s="203" t="s">
        <v>185</v>
      </c>
      <c r="L1230" s="145" t="s">
        <v>371</v>
      </c>
      <c r="M1230" s="131">
        <v>1</v>
      </c>
      <c r="N1230" s="132">
        <f t="shared" si="169"/>
        <v>3</v>
      </c>
      <c r="O1230" s="551" t="s">
        <v>6563</v>
      </c>
      <c r="P1230" s="481" t="s">
        <v>103</v>
      </c>
      <c r="Q1230" s="546">
        <v>5</v>
      </c>
      <c r="R1230" s="171">
        <f>J1230*M1230*Q1230</f>
        <v>15</v>
      </c>
      <c r="S1230" s="176"/>
      <c r="T1230" s="491"/>
      <c r="U1230" s="453"/>
      <c r="V1230" s="453"/>
      <c r="W1230" s="209"/>
      <c r="X1230" s="172"/>
      <c r="Y1230" s="211"/>
      <c r="Z1230" s="209"/>
      <c r="AA1230" s="209"/>
      <c r="AB1230" s="172"/>
      <c r="AC1230" s="173"/>
      <c r="AD1230" s="109"/>
      <c r="AE1230" s="78"/>
      <c r="AF1230" s="123">
        <f t="shared" si="172"/>
        <v>8908</v>
      </c>
    </row>
    <row r="1231" spans="1:32" ht="230.25" hidden="1" outlineLevel="3" thickBot="1" x14ac:dyDescent="0.25">
      <c r="A1231" s="144" t="s">
        <v>1190</v>
      </c>
      <c r="B1231" s="596" t="s">
        <v>3683</v>
      </c>
      <c r="C1231" s="623" t="s">
        <v>3687</v>
      </c>
      <c r="D1231" s="603" t="s">
        <v>372</v>
      </c>
      <c r="E1231" s="209" t="s">
        <v>160</v>
      </c>
      <c r="F1231" s="209" t="s">
        <v>373</v>
      </c>
      <c r="G1231" s="209" t="s">
        <v>1247</v>
      </c>
      <c r="H1231" s="523" t="s">
        <v>1228</v>
      </c>
      <c r="I1231" s="145" t="s">
        <v>1178</v>
      </c>
      <c r="J1231" s="130">
        <v>3</v>
      </c>
      <c r="K1231" s="203" t="s">
        <v>185</v>
      </c>
      <c r="L1231" s="145" t="s">
        <v>371</v>
      </c>
      <c r="M1231" s="131">
        <v>2</v>
      </c>
      <c r="N1231" s="132">
        <f t="shared" si="169"/>
        <v>6</v>
      </c>
      <c r="O1231" s="551" t="s">
        <v>6563</v>
      </c>
      <c r="P1231" s="481" t="s">
        <v>6502</v>
      </c>
      <c r="Q1231" s="321">
        <v>2</v>
      </c>
      <c r="R1231" s="171">
        <f>J1231*M1231*Q1231</f>
        <v>12</v>
      </c>
      <c r="S1231" s="176"/>
      <c r="T1231" s="491"/>
      <c r="U1231" s="453"/>
      <c r="V1231" s="453"/>
      <c r="W1231" s="209"/>
      <c r="X1231" s="172"/>
      <c r="Y1231" s="211"/>
      <c r="Z1231" s="209"/>
      <c r="AA1231" s="209"/>
      <c r="AB1231" s="172"/>
      <c r="AC1231" s="173"/>
      <c r="AD1231" s="109"/>
      <c r="AE1231" s="78"/>
      <c r="AF1231" s="123">
        <f t="shared" si="172"/>
        <v>8909</v>
      </c>
    </row>
    <row r="1232" spans="1:32" ht="230.25" hidden="1" outlineLevel="3" thickBot="1" x14ac:dyDescent="0.25">
      <c r="A1232" s="144" t="s">
        <v>1191</v>
      </c>
      <c r="B1232" s="597"/>
      <c r="C1232" s="599"/>
      <c r="D1232" s="605"/>
      <c r="E1232" s="209" t="s">
        <v>163</v>
      </c>
      <c r="F1232" s="508" t="s">
        <v>6503</v>
      </c>
      <c r="G1232" s="512" t="s">
        <v>1395</v>
      </c>
      <c r="H1232" s="526" t="s">
        <v>1227</v>
      </c>
      <c r="I1232" s="512" t="s">
        <v>1179</v>
      </c>
      <c r="J1232" s="255">
        <v>2</v>
      </c>
      <c r="K1232" s="203" t="s">
        <v>185</v>
      </c>
      <c r="L1232" s="145" t="s">
        <v>371</v>
      </c>
      <c r="M1232" s="131">
        <v>1</v>
      </c>
      <c r="N1232" s="132">
        <f t="shared" si="169"/>
        <v>2</v>
      </c>
      <c r="O1232" s="551" t="s">
        <v>6563</v>
      </c>
      <c r="P1232" s="70" t="s">
        <v>103</v>
      </c>
      <c r="Q1232" s="321">
        <v>5</v>
      </c>
      <c r="R1232" s="171">
        <f>J1232*M1232*Q1232</f>
        <v>10</v>
      </c>
      <c r="S1232" s="176"/>
      <c r="T1232" s="491"/>
      <c r="U1232" s="453"/>
      <c r="V1232" s="453"/>
      <c r="W1232" s="209"/>
      <c r="X1232" s="172"/>
      <c r="Y1232" s="211"/>
      <c r="Z1232" s="209"/>
      <c r="AA1232" s="209"/>
      <c r="AB1232" s="172"/>
      <c r="AC1232" s="173"/>
      <c r="AD1232" s="109"/>
      <c r="AE1232" s="78"/>
      <c r="AF1232" s="123">
        <f t="shared" si="172"/>
        <v>8910</v>
      </c>
    </row>
    <row r="1233" spans="1:33" s="175" customFormat="1" ht="230.25" hidden="1" outlineLevel="3" thickBot="1" x14ac:dyDescent="0.25">
      <c r="A1233" s="144" t="s">
        <v>1192</v>
      </c>
      <c r="B1233" s="647" t="s">
        <v>3693</v>
      </c>
      <c r="C1233" s="623" t="s">
        <v>2217</v>
      </c>
      <c r="D1233" s="603" t="s">
        <v>1397</v>
      </c>
      <c r="E1233" s="224" t="s">
        <v>1050</v>
      </c>
      <c r="F1233" s="225" t="s">
        <v>1397</v>
      </c>
      <c r="G1233" s="205" t="s">
        <v>1395</v>
      </c>
      <c r="H1233" s="526" t="s">
        <v>1227</v>
      </c>
      <c r="I1233" s="205" t="s">
        <v>1179</v>
      </c>
      <c r="J1233" s="255">
        <v>2</v>
      </c>
      <c r="K1233" s="203" t="s">
        <v>185</v>
      </c>
      <c r="L1233" s="145" t="s">
        <v>371</v>
      </c>
      <c r="M1233" s="253">
        <v>1</v>
      </c>
      <c r="N1233" s="132">
        <f t="shared" si="169"/>
        <v>2</v>
      </c>
      <c r="O1233" s="551" t="s">
        <v>6563</v>
      </c>
      <c r="P1233" s="481" t="s">
        <v>6420</v>
      </c>
      <c r="Q1233" s="340">
        <v>2</v>
      </c>
      <c r="R1233" s="223">
        <f>N1233*Q1233</f>
        <v>4</v>
      </c>
      <c r="S1233" s="434"/>
      <c r="T1233" s="491"/>
      <c r="U1233" s="453"/>
      <c r="V1233" s="453"/>
      <c r="W1233" s="431"/>
      <c r="X1233" s="172"/>
      <c r="Y1233" s="429"/>
      <c r="Z1233" s="431"/>
      <c r="AA1233" s="431"/>
      <c r="AB1233" s="172"/>
      <c r="AC1233" s="173"/>
      <c r="AD1233" s="109"/>
      <c r="AE1233" s="78"/>
      <c r="AF1233" s="123">
        <f t="shared" si="172"/>
        <v>8911</v>
      </c>
      <c r="AG1233" s="476"/>
    </row>
    <row r="1234" spans="1:33" s="175" customFormat="1" ht="230.25" hidden="1" outlineLevel="3" thickBot="1" x14ac:dyDescent="0.25">
      <c r="A1234" s="144" t="s">
        <v>1193</v>
      </c>
      <c r="B1234" s="649"/>
      <c r="C1234" s="599"/>
      <c r="D1234" s="605"/>
      <c r="E1234" s="224" t="s">
        <v>447</v>
      </c>
      <c r="F1234" s="224" t="s">
        <v>6335</v>
      </c>
      <c r="G1234" s="205" t="s">
        <v>1395</v>
      </c>
      <c r="H1234" s="526" t="s">
        <v>1227</v>
      </c>
      <c r="I1234" s="205" t="s">
        <v>1179</v>
      </c>
      <c r="J1234" s="255">
        <v>2</v>
      </c>
      <c r="K1234" s="203" t="s">
        <v>185</v>
      </c>
      <c r="L1234" s="145" t="s">
        <v>371</v>
      </c>
      <c r="M1234" s="253">
        <v>1</v>
      </c>
      <c r="N1234" s="132">
        <f t="shared" si="169"/>
        <v>2</v>
      </c>
      <c r="O1234" s="551" t="s">
        <v>6563</v>
      </c>
      <c r="P1234" s="481" t="s">
        <v>6502</v>
      </c>
      <c r="Q1234" s="340">
        <v>2</v>
      </c>
      <c r="R1234" s="223">
        <f>N1234*Q1234</f>
        <v>4</v>
      </c>
      <c r="S1234" s="434"/>
      <c r="T1234" s="491"/>
      <c r="U1234" s="453"/>
      <c r="V1234" s="453"/>
      <c r="W1234" s="431"/>
      <c r="X1234" s="172"/>
      <c r="Y1234" s="429"/>
      <c r="Z1234" s="431"/>
      <c r="AA1234" s="431"/>
      <c r="AB1234" s="172"/>
      <c r="AC1234" s="173"/>
      <c r="AD1234" s="109"/>
      <c r="AE1234" s="78"/>
      <c r="AF1234" s="123">
        <f t="shared" si="172"/>
        <v>8912</v>
      </c>
      <c r="AG1234" s="476"/>
    </row>
    <row r="1235" spans="1:33" s="175" customFormat="1" ht="230.25" hidden="1" outlineLevel="3" thickBot="1" x14ac:dyDescent="0.25">
      <c r="A1235" s="144" t="s">
        <v>1194</v>
      </c>
      <c r="B1235" s="647" t="s">
        <v>3694</v>
      </c>
      <c r="C1235" s="598" t="s">
        <v>2218</v>
      </c>
      <c r="D1235" s="604" t="s">
        <v>1397</v>
      </c>
      <c r="E1235" s="225" t="s">
        <v>1397</v>
      </c>
      <c r="F1235" s="225" t="s">
        <v>1397</v>
      </c>
      <c r="G1235" s="205" t="s">
        <v>1395</v>
      </c>
      <c r="H1235" s="526" t="s">
        <v>1227</v>
      </c>
      <c r="I1235" s="205" t="s">
        <v>1179</v>
      </c>
      <c r="J1235" s="255">
        <v>2</v>
      </c>
      <c r="K1235" s="203" t="s">
        <v>185</v>
      </c>
      <c r="L1235" s="145" t="s">
        <v>371</v>
      </c>
      <c r="M1235" s="253">
        <v>1</v>
      </c>
      <c r="N1235" s="132">
        <f t="shared" si="169"/>
        <v>2</v>
      </c>
      <c r="O1235" s="551" t="s">
        <v>6563</v>
      </c>
      <c r="P1235" s="481" t="s">
        <v>6420</v>
      </c>
      <c r="Q1235" s="340">
        <v>2</v>
      </c>
      <c r="R1235" s="223">
        <f>N1235*Q1235</f>
        <v>4</v>
      </c>
      <c r="S1235" s="434"/>
      <c r="T1235" s="491"/>
      <c r="U1235" s="453"/>
      <c r="V1235" s="453"/>
      <c r="W1235" s="431"/>
      <c r="X1235" s="172"/>
      <c r="Y1235" s="429"/>
      <c r="Z1235" s="431"/>
      <c r="AA1235" s="431"/>
      <c r="AB1235" s="172"/>
      <c r="AC1235" s="173"/>
      <c r="AD1235" s="109"/>
      <c r="AE1235" s="78"/>
      <c r="AF1235" s="123">
        <f t="shared" si="172"/>
        <v>8913</v>
      </c>
      <c r="AG1235" s="476"/>
    </row>
    <row r="1236" spans="1:33" s="175" customFormat="1" ht="230.25" hidden="1" outlineLevel="3" thickBot="1" x14ac:dyDescent="0.25">
      <c r="A1236" s="144" t="s">
        <v>1195</v>
      </c>
      <c r="B1236" s="649"/>
      <c r="C1236" s="598"/>
      <c r="D1236" s="604"/>
      <c r="E1236" s="224" t="s">
        <v>447</v>
      </c>
      <c r="F1236" s="224" t="s">
        <v>5951</v>
      </c>
      <c r="G1236" s="205" t="s">
        <v>1395</v>
      </c>
      <c r="H1236" s="526" t="s">
        <v>1227</v>
      </c>
      <c r="I1236" s="205" t="s">
        <v>1179</v>
      </c>
      <c r="J1236" s="255">
        <v>2</v>
      </c>
      <c r="K1236" s="203" t="s">
        <v>185</v>
      </c>
      <c r="L1236" s="145" t="s">
        <v>371</v>
      </c>
      <c r="M1236" s="253">
        <v>1</v>
      </c>
      <c r="N1236" s="132">
        <f t="shared" si="169"/>
        <v>2</v>
      </c>
      <c r="O1236" s="551" t="s">
        <v>6563</v>
      </c>
      <c r="P1236" s="481" t="s">
        <v>6502</v>
      </c>
      <c r="Q1236" s="340">
        <v>2</v>
      </c>
      <c r="R1236" s="223">
        <f>N1236*Q1236</f>
        <v>4</v>
      </c>
      <c r="S1236" s="434"/>
      <c r="T1236" s="491"/>
      <c r="U1236" s="453"/>
      <c r="V1236" s="453"/>
      <c r="W1236" s="431"/>
      <c r="X1236" s="172"/>
      <c r="Y1236" s="429"/>
      <c r="Z1236" s="431"/>
      <c r="AA1236" s="431"/>
      <c r="AB1236" s="172"/>
      <c r="AC1236" s="173"/>
      <c r="AD1236" s="109"/>
      <c r="AE1236" s="78"/>
      <c r="AF1236" s="123">
        <f t="shared" si="172"/>
        <v>8914</v>
      </c>
      <c r="AG1236" s="476"/>
    </row>
    <row r="1237" spans="1:33" ht="230.25" hidden="1" outlineLevel="3" thickBot="1" x14ac:dyDescent="0.25">
      <c r="A1237" s="144" t="s">
        <v>1149</v>
      </c>
      <c r="B1237" s="647" t="s">
        <v>3695</v>
      </c>
      <c r="C1237" s="623" t="s">
        <v>2219</v>
      </c>
      <c r="D1237" s="603" t="s">
        <v>374</v>
      </c>
      <c r="E1237" s="206" t="s">
        <v>375</v>
      </c>
      <c r="F1237" s="206" t="s">
        <v>376</v>
      </c>
      <c r="G1237" s="206" t="s">
        <v>191</v>
      </c>
      <c r="H1237" s="526" t="s">
        <v>1804</v>
      </c>
      <c r="I1237" s="145" t="s">
        <v>768</v>
      </c>
      <c r="J1237" s="130">
        <v>2</v>
      </c>
      <c r="K1237" s="203" t="s">
        <v>185</v>
      </c>
      <c r="L1237" s="145" t="s">
        <v>377</v>
      </c>
      <c r="M1237" s="131">
        <v>1</v>
      </c>
      <c r="N1237" s="132">
        <f t="shared" si="169"/>
        <v>2</v>
      </c>
      <c r="O1237" s="551" t="s">
        <v>6563</v>
      </c>
      <c r="P1237" s="481" t="s">
        <v>103</v>
      </c>
      <c r="Q1237" s="321">
        <v>5</v>
      </c>
      <c r="R1237" s="171">
        <f>J1237*M1237*Q1237</f>
        <v>10</v>
      </c>
      <c r="S1237" s="434"/>
      <c r="T1237" s="491"/>
      <c r="U1237" s="453"/>
      <c r="V1237" s="453"/>
      <c r="W1237" s="431"/>
      <c r="X1237" s="172"/>
      <c r="Y1237" s="429"/>
      <c r="Z1237" s="431"/>
      <c r="AA1237" s="431"/>
      <c r="AB1237" s="172"/>
      <c r="AC1237" s="173"/>
      <c r="AD1237" s="109"/>
      <c r="AE1237" s="78"/>
      <c r="AF1237" s="123">
        <f t="shared" si="172"/>
        <v>7265</v>
      </c>
    </row>
    <row r="1238" spans="1:33" ht="230.25" hidden="1" outlineLevel="3" thickBot="1" x14ac:dyDescent="0.25">
      <c r="A1238" s="144" t="s">
        <v>1150</v>
      </c>
      <c r="B1238" s="649"/>
      <c r="C1238" s="598"/>
      <c r="D1238" s="604"/>
      <c r="E1238" s="206" t="s">
        <v>378</v>
      </c>
      <c r="F1238" s="206" t="s">
        <v>379</v>
      </c>
      <c r="G1238" s="206" t="s">
        <v>1247</v>
      </c>
      <c r="H1238" s="218" t="s">
        <v>1228</v>
      </c>
      <c r="I1238" s="145" t="s">
        <v>1178</v>
      </c>
      <c r="J1238" s="130">
        <v>3</v>
      </c>
      <c r="K1238" s="203" t="s">
        <v>185</v>
      </c>
      <c r="L1238" s="145" t="s">
        <v>380</v>
      </c>
      <c r="M1238" s="131">
        <v>1</v>
      </c>
      <c r="N1238" s="132">
        <f t="shared" si="169"/>
        <v>3</v>
      </c>
      <c r="O1238" s="551" t="s">
        <v>6563</v>
      </c>
      <c r="P1238" s="481" t="s">
        <v>6502</v>
      </c>
      <c r="Q1238" s="321">
        <v>2</v>
      </c>
      <c r="R1238" s="149">
        <f>N1238*Q1238</f>
        <v>6</v>
      </c>
      <c r="S1238" s="434"/>
      <c r="T1238" s="491"/>
      <c r="U1238" s="453"/>
      <c r="V1238" s="453"/>
      <c r="W1238" s="431"/>
      <c r="X1238" s="172"/>
      <c r="Y1238" s="429"/>
      <c r="Z1238" s="431"/>
      <c r="AA1238" s="431"/>
      <c r="AB1238" s="172"/>
      <c r="AC1238" s="173"/>
      <c r="AD1238" s="109"/>
      <c r="AE1238" s="78"/>
      <c r="AF1238" s="123">
        <f t="shared" si="172"/>
        <v>7266</v>
      </c>
    </row>
    <row r="1239" spans="1:33" ht="230.25" hidden="1" outlineLevel="3" thickBot="1" x14ac:dyDescent="0.25">
      <c r="A1239" s="144" t="s">
        <v>1151</v>
      </c>
      <c r="B1239" s="647" t="s">
        <v>3696</v>
      </c>
      <c r="C1239" s="623" t="s">
        <v>2220</v>
      </c>
      <c r="D1239" s="603" t="s">
        <v>381</v>
      </c>
      <c r="E1239" s="206" t="s">
        <v>194</v>
      </c>
      <c r="F1239" s="206" t="s">
        <v>1063</v>
      </c>
      <c r="G1239" s="206" t="s">
        <v>729</v>
      </c>
      <c r="H1239" s="526" t="s">
        <v>1227</v>
      </c>
      <c r="I1239" s="145" t="s">
        <v>768</v>
      </c>
      <c r="J1239" s="130">
        <v>1</v>
      </c>
      <c r="K1239" s="203" t="s">
        <v>185</v>
      </c>
      <c r="L1239" s="145" t="s">
        <v>371</v>
      </c>
      <c r="M1239" s="131">
        <v>1</v>
      </c>
      <c r="N1239" s="132">
        <f t="shared" si="169"/>
        <v>1</v>
      </c>
      <c r="O1239" s="551" t="s">
        <v>6563</v>
      </c>
      <c r="P1239" s="323" t="s">
        <v>103</v>
      </c>
      <c r="Q1239" s="321">
        <v>5</v>
      </c>
      <c r="R1239" s="171">
        <f t="shared" ref="R1239:R1246" si="173">J1239*M1239*Q1239</f>
        <v>5</v>
      </c>
      <c r="S1239" s="434"/>
      <c r="T1239" s="491"/>
      <c r="U1239" s="453"/>
      <c r="V1239" s="453"/>
      <c r="W1239" s="431"/>
      <c r="X1239" s="172"/>
      <c r="Y1239" s="429"/>
      <c r="Z1239" s="431"/>
      <c r="AA1239" s="431"/>
      <c r="AB1239" s="172"/>
      <c r="AC1239" s="173"/>
      <c r="AD1239" s="109"/>
      <c r="AE1239" s="78"/>
      <c r="AF1239" s="123">
        <f t="shared" si="172"/>
        <v>7267</v>
      </c>
    </row>
    <row r="1240" spans="1:33" ht="230.25" hidden="1" outlineLevel="3" thickBot="1" x14ac:dyDescent="0.25">
      <c r="A1240" s="144" t="s">
        <v>1152</v>
      </c>
      <c r="B1240" s="649"/>
      <c r="C1240" s="599"/>
      <c r="D1240" s="605"/>
      <c r="E1240" s="206" t="s">
        <v>251</v>
      </c>
      <c r="F1240" s="206" t="s">
        <v>6504</v>
      </c>
      <c r="G1240" s="206" t="s">
        <v>191</v>
      </c>
      <c r="H1240" s="526" t="s">
        <v>1227</v>
      </c>
      <c r="I1240" s="145" t="s">
        <v>768</v>
      </c>
      <c r="J1240" s="130">
        <v>2</v>
      </c>
      <c r="K1240" s="134" t="s">
        <v>446</v>
      </c>
      <c r="L1240" s="125" t="s">
        <v>5792</v>
      </c>
      <c r="M1240" s="194">
        <v>1</v>
      </c>
      <c r="N1240" s="132">
        <f t="shared" si="169"/>
        <v>2</v>
      </c>
      <c r="O1240" s="551" t="s">
        <v>6563</v>
      </c>
      <c r="P1240" s="70" t="s">
        <v>103</v>
      </c>
      <c r="Q1240" s="321">
        <v>5</v>
      </c>
      <c r="R1240" s="171">
        <f t="shared" si="173"/>
        <v>10</v>
      </c>
      <c r="S1240" s="434"/>
      <c r="T1240" s="491"/>
      <c r="U1240" s="453"/>
      <c r="V1240" s="453"/>
      <c r="W1240" s="431"/>
      <c r="X1240" s="172"/>
      <c r="Y1240" s="429"/>
      <c r="Z1240" s="431"/>
      <c r="AA1240" s="431"/>
      <c r="AB1240" s="172"/>
      <c r="AC1240" s="173"/>
      <c r="AD1240" s="109"/>
      <c r="AE1240" s="78"/>
      <c r="AF1240" s="123">
        <f t="shared" si="172"/>
        <v>7268</v>
      </c>
    </row>
    <row r="1241" spans="1:33" s="175" customFormat="1" ht="230.25" hidden="1" outlineLevel="3" thickBot="1" x14ac:dyDescent="0.25">
      <c r="A1241" s="251" t="s">
        <v>5260</v>
      </c>
      <c r="B1241" s="596" t="s">
        <v>4367</v>
      </c>
      <c r="C1241" s="600" t="s">
        <v>3692</v>
      </c>
      <c r="D1241" s="624" t="s">
        <v>2729</v>
      </c>
      <c r="E1241" s="209" t="s">
        <v>208</v>
      </c>
      <c r="F1241" s="209" t="s">
        <v>3370</v>
      </c>
      <c r="G1241" s="209" t="s">
        <v>1391</v>
      </c>
      <c r="H1241" s="526" t="s">
        <v>1227</v>
      </c>
      <c r="I1241" s="215" t="s">
        <v>768</v>
      </c>
      <c r="J1241" s="255">
        <v>1</v>
      </c>
      <c r="K1241" s="259" t="s">
        <v>192</v>
      </c>
      <c r="L1241" s="215" t="s">
        <v>203</v>
      </c>
      <c r="M1241" s="148">
        <v>1</v>
      </c>
      <c r="N1241" s="132">
        <f t="shared" si="169"/>
        <v>1</v>
      </c>
      <c r="O1241" s="551" t="s">
        <v>6563</v>
      </c>
      <c r="P1241" s="128" t="s">
        <v>103</v>
      </c>
      <c r="Q1241" s="321">
        <v>5</v>
      </c>
      <c r="R1241" s="171">
        <f t="shared" si="173"/>
        <v>5</v>
      </c>
      <c r="S1241" s="434"/>
      <c r="T1241" s="491"/>
      <c r="U1241" s="453"/>
      <c r="V1241" s="453"/>
      <c r="W1241" s="431"/>
      <c r="X1241" s="172"/>
      <c r="Y1241" s="429"/>
      <c r="Z1241" s="431"/>
      <c r="AA1241" s="431"/>
      <c r="AB1241" s="172"/>
      <c r="AC1241" s="173"/>
      <c r="AD1241" s="109"/>
      <c r="AE1241" s="78"/>
      <c r="AF1241" s="123">
        <f t="shared" si="172"/>
        <v>13213</v>
      </c>
      <c r="AG1241" s="78"/>
    </row>
    <row r="1242" spans="1:33" s="175" customFormat="1" ht="230.25" hidden="1" outlineLevel="3" thickBot="1" x14ac:dyDescent="0.25">
      <c r="A1242" s="251" t="s">
        <v>5261</v>
      </c>
      <c r="B1242" s="597"/>
      <c r="C1242" s="602"/>
      <c r="D1242" s="625"/>
      <c r="E1242" s="209" t="s">
        <v>255</v>
      </c>
      <c r="F1242" s="209" t="s">
        <v>3443</v>
      </c>
      <c r="G1242" s="143" t="s">
        <v>4218</v>
      </c>
      <c r="H1242" s="526" t="s">
        <v>1803</v>
      </c>
      <c r="I1242" s="215" t="s">
        <v>3018</v>
      </c>
      <c r="J1242" s="257">
        <v>3</v>
      </c>
      <c r="K1242" s="178" t="s">
        <v>453</v>
      </c>
      <c r="L1242" s="256" t="s">
        <v>449</v>
      </c>
      <c r="M1242" s="131">
        <v>2</v>
      </c>
      <c r="N1242" s="132">
        <f t="shared" si="169"/>
        <v>6</v>
      </c>
      <c r="O1242" s="551" t="s">
        <v>6563</v>
      </c>
      <c r="P1242" s="158" t="s">
        <v>6348</v>
      </c>
      <c r="Q1242" s="338">
        <v>3</v>
      </c>
      <c r="R1242" s="171">
        <f t="shared" si="173"/>
        <v>18</v>
      </c>
      <c r="S1242" s="434"/>
      <c r="T1242" s="491"/>
      <c r="U1242" s="453"/>
      <c r="V1242" s="453"/>
      <c r="W1242" s="431"/>
      <c r="X1242" s="172"/>
      <c r="Y1242" s="429"/>
      <c r="Z1242" s="431"/>
      <c r="AA1242" s="431"/>
      <c r="AB1242" s="172"/>
      <c r="AC1242" s="173"/>
      <c r="AD1242" s="109"/>
      <c r="AE1242" s="78"/>
      <c r="AF1242" s="123">
        <f t="shared" si="172"/>
        <v>13214</v>
      </c>
      <c r="AG1242" s="78"/>
    </row>
    <row r="1243" spans="1:33" ht="230.25" hidden="1" outlineLevel="3" thickBot="1" x14ac:dyDescent="0.25">
      <c r="A1243" s="251" t="s">
        <v>5262</v>
      </c>
      <c r="B1243" s="596" t="s">
        <v>3690</v>
      </c>
      <c r="C1243" s="601" t="s">
        <v>3688</v>
      </c>
      <c r="D1243" s="638" t="s">
        <v>2968</v>
      </c>
      <c r="E1243" s="209" t="s">
        <v>194</v>
      </c>
      <c r="F1243" s="209" t="s">
        <v>4406</v>
      </c>
      <c r="G1243" s="209" t="s">
        <v>1391</v>
      </c>
      <c r="H1243" s="526" t="s">
        <v>1227</v>
      </c>
      <c r="I1243" s="215" t="s">
        <v>768</v>
      </c>
      <c r="J1243" s="255">
        <v>1</v>
      </c>
      <c r="K1243" s="259" t="s">
        <v>185</v>
      </c>
      <c r="L1243" s="215" t="s">
        <v>371</v>
      </c>
      <c r="M1243" s="131">
        <v>1</v>
      </c>
      <c r="N1243" s="132">
        <f t="shared" si="169"/>
        <v>1</v>
      </c>
      <c r="O1243" s="551" t="s">
        <v>6563</v>
      </c>
      <c r="P1243" s="158" t="s">
        <v>103</v>
      </c>
      <c r="Q1243" s="321">
        <v>5</v>
      </c>
      <c r="R1243" s="171">
        <f t="shared" si="173"/>
        <v>5</v>
      </c>
      <c r="S1243" s="434"/>
      <c r="T1243" s="491"/>
      <c r="U1243" s="453"/>
      <c r="V1243" s="453"/>
      <c r="W1243" s="431"/>
      <c r="X1243" s="172"/>
      <c r="Y1243" s="429"/>
      <c r="Z1243" s="431"/>
      <c r="AA1243" s="431"/>
      <c r="AB1243" s="172"/>
      <c r="AC1243" s="173"/>
      <c r="AD1243" s="109"/>
      <c r="AE1243" s="78"/>
      <c r="AF1243" s="123">
        <f t="shared" si="172"/>
        <v>13215</v>
      </c>
    </row>
    <row r="1244" spans="1:33" ht="230.25" hidden="1" outlineLevel="3" thickBot="1" x14ac:dyDescent="0.25">
      <c r="A1244" s="251" t="s">
        <v>5263</v>
      </c>
      <c r="B1244" s="597"/>
      <c r="C1244" s="602"/>
      <c r="D1244" s="625"/>
      <c r="E1244" s="209" t="s">
        <v>251</v>
      </c>
      <c r="F1244" s="209" t="s">
        <v>3643</v>
      </c>
      <c r="G1244" s="209" t="s">
        <v>1391</v>
      </c>
      <c r="H1244" s="526" t="s">
        <v>1227</v>
      </c>
      <c r="I1244" s="215" t="s">
        <v>768</v>
      </c>
      <c r="J1244" s="255">
        <v>1</v>
      </c>
      <c r="K1244" s="178" t="s">
        <v>446</v>
      </c>
      <c r="L1244" s="256" t="s">
        <v>5792</v>
      </c>
      <c r="M1244" s="131">
        <v>1</v>
      </c>
      <c r="N1244" s="132">
        <f t="shared" si="169"/>
        <v>1</v>
      </c>
      <c r="O1244" s="551" t="s">
        <v>6563</v>
      </c>
      <c r="P1244" s="70" t="s">
        <v>103</v>
      </c>
      <c r="Q1244" s="321">
        <v>5</v>
      </c>
      <c r="R1244" s="171">
        <f t="shared" si="173"/>
        <v>5</v>
      </c>
      <c r="S1244" s="176"/>
      <c r="T1244" s="491"/>
      <c r="U1244" s="453"/>
      <c r="V1244" s="453"/>
      <c r="W1244" s="161"/>
      <c r="X1244" s="182"/>
      <c r="Y1244" s="213"/>
      <c r="Z1244" s="161"/>
      <c r="AA1244" s="161"/>
      <c r="AB1244" s="182"/>
      <c r="AC1244" s="183"/>
      <c r="AD1244" s="184"/>
      <c r="AE1244" s="78"/>
      <c r="AF1244" s="123">
        <f t="shared" si="172"/>
        <v>13216</v>
      </c>
    </row>
    <row r="1245" spans="1:33" ht="230.25" hidden="1" outlineLevel="3" thickBot="1" x14ac:dyDescent="0.25">
      <c r="A1245" s="251" t="s">
        <v>5264</v>
      </c>
      <c r="B1245" s="596" t="s">
        <v>3691</v>
      </c>
      <c r="C1245" s="601" t="s">
        <v>3689</v>
      </c>
      <c r="D1245" s="638" t="s">
        <v>3644</v>
      </c>
      <c r="E1245" s="209" t="s">
        <v>1325</v>
      </c>
      <c r="F1245" s="209" t="s">
        <v>4406</v>
      </c>
      <c r="G1245" s="209" t="s">
        <v>1391</v>
      </c>
      <c r="H1245" s="526" t="s">
        <v>1227</v>
      </c>
      <c r="I1245" s="215" t="s">
        <v>768</v>
      </c>
      <c r="J1245" s="255">
        <v>1</v>
      </c>
      <c r="K1245" s="178" t="s">
        <v>459</v>
      </c>
      <c r="L1245" s="256" t="s">
        <v>5788</v>
      </c>
      <c r="M1245" s="131">
        <v>2</v>
      </c>
      <c r="N1245" s="132">
        <f t="shared" si="169"/>
        <v>2</v>
      </c>
      <c r="O1245" s="551" t="s">
        <v>6563</v>
      </c>
      <c r="P1245" s="152" t="s">
        <v>103</v>
      </c>
      <c r="Q1245" s="321">
        <v>5</v>
      </c>
      <c r="R1245" s="171">
        <f t="shared" si="173"/>
        <v>10</v>
      </c>
      <c r="S1245" s="176"/>
      <c r="T1245" s="491"/>
      <c r="U1245" s="453"/>
      <c r="V1245" s="453"/>
      <c r="W1245" s="209"/>
      <c r="X1245" s="172"/>
      <c r="Y1245" s="211"/>
      <c r="Z1245" s="209"/>
      <c r="AA1245" s="209"/>
      <c r="AB1245" s="172"/>
      <c r="AC1245" s="173"/>
      <c r="AD1245" s="109"/>
      <c r="AE1245" s="78"/>
      <c r="AF1245" s="123">
        <f t="shared" si="172"/>
        <v>13217</v>
      </c>
    </row>
    <row r="1246" spans="1:33" ht="230.25" hidden="1" outlineLevel="3" thickBot="1" x14ac:dyDescent="0.25">
      <c r="A1246" s="251" t="s">
        <v>5265</v>
      </c>
      <c r="B1246" s="597"/>
      <c r="C1246" s="602"/>
      <c r="D1246" s="625"/>
      <c r="E1246" s="209" t="s">
        <v>257</v>
      </c>
      <c r="F1246" s="209" t="s">
        <v>4406</v>
      </c>
      <c r="G1246" s="209" t="s">
        <v>1391</v>
      </c>
      <c r="H1246" s="526" t="s">
        <v>1227</v>
      </c>
      <c r="I1246" s="215" t="s">
        <v>768</v>
      </c>
      <c r="J1246" s="255">
        <v>1</v>
      </c>
      <c r="K1246" s="178" t="s">
        <v>444</v>
      </c>
      <c r="L1246" s="256" t="s">
        <v>449</v>
      </c>
      <c r="M1246" s="131">
        <v>2</v>
      </c>
      <c r="N1246" s="132">
        <f t="shared" si="169"/>
        <v>2</v>
      </c>
      <c r="O1246" s="551" t="s">
        <v>6563</v>
      </c>
      <c r="P1246" s="158" t="s">
        <v>103</v>
      </c>
      <c r="Q1246" s="321">
        <v>5</v>
      </c>
      <c r="R1246" s="171">
        <f t="shared" si="173"/>
        <v>10</v>
      </c>
      <c r="S1246" s="176"/>
      <c r="T1246" s="491"/>
      <c r="U1246" s="453"/>
      <c r="V1246" s="453"/>
      <c r="W1246" s="209"/>
      <c r="X1246" s="172"/>
      <c r="Y1246" s="211"/>
      <c r="Z1246" s="209"/>
      <c r="AA1246" s="209"/>
      <c r="AB1246" s="172"/>
      <c r="AC1246" s="173"/>
      <c r="AD1246" s="109"/>
      <c r="AE1246" s="78"/>
      <c r="AF1246" s="123">
        <f t="shared" si="172"/>
        <v>13218</v>
      </c>
    </row>
    <row r="1247" spans="1:33" ht="21" outlineLevel="2" collapsed="1" thickBot="1" x14ac:dyDescent="0.25">
      <c r="A1247" s="144"/>
      <c r="B1247" s="290" t="s">
        <v>1431</v>
      </c>
      <c r="C1247" s="365"/>
      <c r="D1247" s="366"/>
      <c r="E1247" s="117"/>
      <c r="F1247" s="117"/>
      <c r="G1247" s="117"/>
      <c r="H1247" s="117"/>
      <c r="I1247" s="117"/>
      <c r="J1247" s="117"/>
      <c r="K1247" s="117"/>
      <c r="L1247" s="117"/>
      <c r="M1247" s="117"/>
      <c r="N1247" s="117"/>
      <c r="O1247" s="117"/>
      <c r="P1247" s="117"/>
      <c r="Q1247" s="117"/>
      <c r="R1247" s="117"/>
      <c r="S1247" s="117"/>
      <c r="T1247" s="117"/>
      <c r="U1247" s="117"/>
      <c r="V1247" s="117"/>
      <c r="W1247" s="117"/>
      <c r="X1247" s="117"/>
      <c r="Y1247" s="117"/>
      <c r="Z1247" s="117"/>
      <c r="AA1247" s="117"/>
      <c r="AB1247" s="117"/>
      <c r="AC1247" s="117"/>
      <c r="AD1247" s="118"/>
      <c r="AE1247" s="78"/>
      <c r="AF1247" s="123">
        <f t="shared" si="172"/>
        <v>0</v>
      </c>
    </row>
    <row r="1248" spans="1:33" ht="230.25" hidden="1" outlineLevel="3" thickBot="1" x14ac:dyDescent="0.25">
      <c r="A1248" s="144" t="s">
        <v>1109</v>
      </c>
      <c r="B1248" s="740" t="s">
        <v>3697</v>
      </c>
      <c r="C1248" s="623" t="s">
        <v>2196</v>
      </c>
      <c r="D1248" s="603" t="s">
        <v>1410</v>
      </c>
      <c r="E1248" s="206" t="s">
        <v>790</v>
      </c>
      <c r="F1248" s="206" t="s">
        <v>6505</v>
      </c>
      <c r="G1248" s="205" t="s">
        <v>1247</v>
      </c>
      <c r="H1248" s="217" t="s">
        <v>1228</v>
      </c>
      <c r="I1248" s="145" t="s">
        <v>1178</v>
      </c>
      <c r="J1248" s="130">
        <v>3</v>
      </c>
      <c r="K1248" s="203" t="s">
        <v>124</v>
      </c>
      <c r="L1248" s="145" t="s">
        <v>804</v>
      </c>
      <c r="M1248" s="131">
        <v>3</v>
      </c>
      <c r="N1248" s="132">
        <f t="shared" ref="N1248:N1253" si="174">J1248*M1248</f>
        <v>9</v>
      </c>
      <c r="O1248" s="551" t="s">
        <v>6563</v>
      </c>
      <c r="P1248" s="481" t="s">
        <v>6070</v>
      </c>
      <c r="Q1248" s="321">
        <v>2</v>
      </c>
      <c r="R1248" s="171">
        <f>J1248*M1248*Q1248</f>
        <v>18</v>
      </c>
      <c r="S1248" s="176"/>
      <c r="T1248" s="491"/>
      <c r="U1248" s="453"/>
      <c r="V1248" s="453" t="s">
        <v>791</v>
      </c>
      <c r="W1248" s="209"/>
      <c r="X1248" s="172"/>
      <c r="Y1248" s="211"/>
      <c r="Z1248" s="209"/>
      <c r="AA1248" s="209"/>
      <c r="AB1248" s="172"/>
      <c r="AC1248" s="173">
        <f>Z1248*AA1248*AB1248</f>
        <v>0</v>
      </c>
      <c r="AD1248" s="109" t="s">
        <v>108</v>
      </c>
      <c r="AE1248" s="78"/>
      <c r="AF1248" s="123">
        <f t="shared" si="172"/>
        <v>7214</v>
      </c>
    </row>
    <row r="1249" spans="1:32" ht="230.25" hidden="1" outlineLevel="3" thickBot="1" x14ac:dyDescent="0.25">
      <c r="A1249" s="144" t="s">
        <v>1110</v>
      </c>
      <c r="B1249" s="649"/>
      <c r="C1249" s="599"/>
      <c r="D1249" s="605"/>
      <c r="E1249" s="206" t="s">
        <v>383</v>
      </c>
      <c r="F1249" s="206" t="s">
        <v>5876</v>
      </c>
      <c r="G1249" s="205" t="s">
        <v>1247</v>
      </c>
      <c r="H1249" s="217" t="s">
        <v>1228</v>
      </c>
      <c r="I1249" s="145" t="s">
        <v>1178</v>
      </c>
      <c r="J1249" s="130">
        <v>3</v>
      </c>
      <c r="K1249" s="203" t="s">
        <v>5950</v>
      </c>
      <c r="L1249" s="145" t="s">
        <v>804</v>
      </c>
      <c r="M1249" s="131">
        <v>2</v>
      </c>
      <c r="N1249" s="132">
        <f t="shared" si="174"/>
        <v>6</v>
      </c>
      <c r="O1249" s="551" t="s">
        <v>6563</v>
      </c>
      <c r="P1249" s="481" t="s">
        <v>6070</v>
      </c>
      <c r="Q1249" s="321">
        <v>2</v>
      </c>
      <c r="R1249" s="171">
        <f>J1249*M1249*Q1249</f>
        <v>12</v>
      </c>
      <c r="S1249" s="176"/>
      <c r="T1249" s="491"/>
      <c r="U1249" s="453"/>
      <c r="V1249" s="453" t="s">
        <v>361</v>
      </c>
      <c r="W1249" s="209"/>
      <c r="X1249" s="172"/>
      <c r="Y1249" s="211"/>
      <c r="Z1249" s="209"/>
      <c r="AA1249" s="209"/>
      <c r="AB1249" s="172"/>
      <c r="AC1249" s="173">
        <f>Z1249*AA1249*AB1249</f>
        <v>0</v>
      </c>
      <c r="AD1249" s="109" t="s">
        <v>108</v>
      </c>
      <c r="AE1249" s="78"/>
      <c r="AF1249" s="123">
        <f t="shared" si="172"/>
        <v>7215</v>
      </c>
    </row>
    <row r="1250" spans="1:32" ht="230.25" hidden="1" outlineLevel="3" thickBot="1" x14ac:dyDescent="0.25">
      <c r="A1250" s="144" t="s">
        <v>1111</v>
      </c>
      <c r="B1250" s="647" t="s">
        <v>3700</v>
      </c>
      <c r="C1250" s="598" t="s">
        <v>3698</v>
      </c>
      <c r="D1250" s="604" t="s">
        <v>3702</v>
      </c>
      <c r="E1250" s="206" t="s">
        <v>384</v>
      </c>
      <c r="F1250" s="206" t="s">
        <v>5877</v>
      </c>
      <c r="G1250" s="205" t="s">
        <v>1247</v>
      </c>
      <c r="H1250" s="217" t="s">
        <v>1228</v>
      </c>
      <c r="I1250" s="145" t="s">
        <v>1178</v>
      </c>
      <c r="J1250" s="130">
        <v>3</v>
      </c>
      <c r="K1250" s="203" t="s">
        <v>385</v>
      </c>
      <c r="L1250" s="145" t="s">
        <v>804</v>
      </c>
      <c r="M1250" s="148">
        <v>1</v>
      </c>
      <c r="N1250" s="132">
        <f t="shared" si="174"/>
        <v>3</v>
      </c>
      <c r="O1250" s="551" t="s">
        <v>6563</v>
      </c>
      <c r="P1250" s="481" t="s">
        <v>6070</v>
      </c>
      <c r="Q1250" s="338">
        <v>2</v>
      </c>
      <c r="R1250" s="149">
        <f>N1250*Q1250</f>
        <v>6</v>
      </c>
      <c r="S1250" s="159"/>
      <c r="T1250" s="494"/>
      <c r="U1250" s="451"/>
      <c r="V1250" s="451"/>
      <c r="W1250" s="209"/>
      <c r="X1250" s="209"/>
      <c r="Y1250" s="211"/>
      <c r="Z1250" s="209"/>
      <c r="AA1250" s="209"/>
      <c r="AB1250" s="160"/>
      <c r="AC1250" s="155"/>
      <c r="AD1250" s="119"/>
      <c r="AE1250" s="78"/>
      <c r="AF1250" s="123">
        <f t="shared" si="172"/>
        <v>7216</v>
      </c>
    </row>
    <row r="1251" spans="1:32" ht="230.25" hidden="1" outlineLevel="3" thickBot="1" x14ac:dyDescent="0.25">
      <c r="A1251" s="144" t="s">
        <v>1112</v>
      </c>
      <c r="B1251" s="649"/>
      <c r="C1251" s="598"/>
      <c r="D1251" s="604"/>
      <c r="E1251" s="206" t="s">
        <v>386</v>
      </c>
      <c r="F1251" s="206" t="s">
        <v>5878</v>
      </c>
      <c r="G1251" s="205" t="s">
        <v>1247</v>
      </c>
      <c r="H1251" s="217" t="s">
        <v>1228</v>
      </c>
      <c r="I1251" s="145" t="s">
        <v>1178</v>
      </c>
      <c r="J1251" s="130">
        <v>3</v>
      </c>
      <c r="K1251" s="203" t="s">
        <v>385</v>
      </c>
      <c r="L1251" s="145" t="s">
        <v>804</v>
      </c>
      <c r="M1251" s="148">
        <v>1</v>
      </c>
      <c r="N1251" s="132">
        <f t="shared" si="174"/>
        <v>3</v>
      </c>
      <c r="O1251" s="551" t="s">
        <v>6563</v>
      </c>
      <c r="P1251" s="481" t="s">
        <v>6070</v>
      </c>
      <c r="Q1251" s="338">
        <v>2</v>
      </c>
      <c r="R1251" s="149">
        <f>N1251*Q1251</f>
        <v>6</v>
      </c>
      <c r="S1251" s="159"/>
      <c r="T1251" s="494"/>
      <c r="U1251" s="451"/>
      <c r="V1251" s="451"/>
      <c r="W1251" s="209"/>
      <c r="X1251" s="209"/>
      <c r="Y1251" s="211"/>
      <c r="Z1251" s="209"/>
      <c r="AA1251" s="209"/>
      <c r="AB1251" s="160"/>
      <c r="AC1251" s="155"/>
      <c r="AD1251" s="119"/>
      <c r="AE1251" s="78"/>
      <c r="AF1251" s="123">
        <f t="shared" si="172"/>
        <v>7217</v>
      </c>
    </row>
    <row r="1252" spans="1:32" ht="230.25" hidden="1" outlineLevel="3" thickBot="1" x14ac:dyDescent="0.25">
      <c r="A1252" s="251" t="s">
        <v>5266</v>
      </c>
      <c r="B1252" s="658" t="s">
        <v>3701</v>
      </c>
      <c r="C1252" s="600" t="s">
        <v>3699</v>
      </c>
      <c r="D1252" s="624" t="s">
        <v>3702</v>
      </c>
      <c r="E1252" s="209" t="s">
        <v>384</v>
      </c>
      <c r="F1252" s="209" t="s">
        <v>5878</v>
      </c>
      <c r="G1252" s="143" t="s">
        <v>1247</v>
      </c>
      <c r="H1252" s="252" t="s">
        <v>1228</v>
      </c>
      <c r="I1252" s="215" t="s">
        <v>1178</v>
      </c>
      <c r="J1252" s="255">
        <v>3</v>
      </c>
      <c r="K1252" s="259" t="s">
        <v>385</v>
      </c>
      <c r="L1252" s="215" t="s">
        <v>804</v>
      </c>
      <c r="M1252" s="148">
        <v>1</v>
      </c>
      <c r="N1252" s="132">
        <f t="shared" si="174"/>
        <v>3</v>
      </c>
      <c r="O1252" s="551" t="s">
        <v>6563</v>
      </c>
      <c r="P1252" s="481" t="s">
        <v>6070</v>
      </c>
      <c r="Q1252" s="338">
        <v>2</v>
      </c>
      <c r="R1252" s="149">
        <f>N1252*Q1252</f>
        <v>6</v>
      </c>
      <c r="S1252" s="159"/>
      <c r="T1252" s="494"/>
      <c r="U1252" s="451"/>
      <c r="V1252" s="451"/>
      <c r="W1252" s="209"/>
      <c r="X1252" s="209"/>
      <c r="Y1252" s="211"/>
      <c r="Z1252" s="209"/>
      <c r="AA1252" s="209"/>
      <c r="AB1252" s="160"/>
      <c r="AC1252" s="155"/>
      <c r="AD1252" s="119"/>
      <c r="AE1252" s="78"/>
      <c r="AF1252" s="123">
        <f t="shared" si="172"/>
        <v>13219</v>
      </c>
    </row>
    <row r="1253" spans="1:32" ht="230.25" hidden="1" outlineLevel="3" thickBot="1" x14ac:dyDescent="0.25">
      <c r="A1253" s="251" t="s">
        <v>5267</v>
      </c>
      <c r="B1253" s="660"/>
      <c r="C1253" s="602"/>
      <c r="D1253" s="625"/>
      <c r="E1253" s="209" t="s">
        <v>386</v>
      </c>
      <c r="F1253" s="209" t="s">
        <v>5879</v>
      </c>
      <c r="G1253" s="143" t="s">
        <v>1247</v>
      </c>
      <c r="H1253" s="252" t="s">
        <v>1228</v>
      </c>
      <c r="I1253" s="215" t="s">
        <v>1178</v>
      </c>
      <c r="J1253" s="255">
        <v>3</v>
      </c>
      <c r="K1253" s="259" t="s">
        <v>385</v>
      </c>
      <c r="L1253" s="215" t="s">
        <v>804</v>
      </c>
      <c r="M1253" s="331">
        <v>1</v>
      </c>
      <c r="N1253" s="132">
        <f t="shared" si="174"/>
        <v>3</v>
      </c>
      <c r="O1253" s="551" t="s">
        <v>6563</v>
      </c>
      <c r="P1253" s="481" t="s">
        <v>6070</v>
      </c>
      <c r="Q1253" s="338">
        <v>2</v>
      </c>
      <c r="R1253" s="149">
        <f>N1253*Q1253</f>
        <v>6</v>
      </c>
      <c r="S1253" s="159"/>
      <c r="T1253" s="494"/>
      <c r="U1253" s="451"/>
      <c r="V1253" s="451"/>
      <c r="W1253" s="209"/>
      <c r="X1253" s="209"/>
      <c r="Y1253" s="211"/>
      <c r="Z1253" s="209"/>
      <c r="AA1253" s="209"/>
      <c r="AB1253" s="160"/>
      <c r="AC1253" s="155"/>
      <c r="AD1253" s="119"/>
      <c r="AE1253" s="78"/>
      <c r="AF1253" s="123">
        <f t="shared" si="172"/>
        <v>13220</v>
      </c>
    </row>
    <row r="1254" spans="1:32" ht="230.25" hidden="1" outlineLevel="3" thickBot="1" x14ac:dyDescent="0.25">
      <c r="A1254" s="251" t="s">
        <v>5268</v>
      </c>
      <c r="B1254" s="658" t="s">
        <v>3704</v>
      </c>
      <c r="C1254" s="601" t="s">
        <v>3703</v>
      </c>
      <c r="D1254" s="638" t="s">
        <v>688</v>
      </c>
      <c r="E1254" s="209" t="s">
        <v>803</v>
      </c>
      <c r="F1254" s="209" t="s">
        <v>1401</v>
      </c>
      <c r="G1254" s="209" t="s">
        <v>1391</v>
      </c>
      <c r="H1254" s="526" t="s">
        <v>1804</v>
      </c>
      <c r="I1254" s="215" t="s">
        <v>768</v>
      </c>
      <c r="J1254" s="255">
        <v>1</v>
      </c>
      <c r="K1254" s="259" t="s">
        <v>192</v>
      </c>
      <c r="L1254" s="215" t="s">
        <v>203</v>
      </c>
      <c r="M1254" s="148">
        <v>1</v>
      </c>
      <c r="N1254" s="132">
        <f t="shared" ref="N1254:N1267" si="175">J1254*M1254</f>
        <v>1</v>
      </c>
      <c r="O1254" s="551" t="s">
        <v>6563</v>
      </c>
      <c r="P1254" s="70" t="s">
        <v>103</v>
      </c>
      <c r="Q1254" s="321">
        <v>5</v>
      </c>
      <c r="R1254" s="171">
        <f>N1254*Q1254</f>
        <v>5</v>
      </c>
      <c r="S1254" s="159"/>
      <c r="T1254" s="494"/>
      <c r="U1254" s="451"/>
      <c r="V1254" s="451"/>
      <c r="W1254" s="209"/>
      <c r="X1254" s="209"/>
      <c r="Y1254" s="211"/>
      <c r="Z1254" s="209"/>
      <c r="AA1254" s="209"/>
      <c r="AB1254" s="160"/>
      <c r="AC1254" s="155"/>
      <c r="AD1254" s="119"/>
      <c r="AE1254" s="78"/>
      <c r="AF1254" s="123">
        <f t="shared" si="172"/>
        <v>13221</v>
      </c>
    </row>
    <row r="1255" spans="1:32" ht="230.25" hidden="1" outlineLevel="3" thickBot="1" x14ac:dyDescent="0.25">
      <c r="A1255" s="251" t="s">
        <v>5269</v>
      </c>
      <c r="B1255" s="660"/>
      <c r="C1255" s="602"/>
      <c r="D1255" s="625"/>
      <c r="E1255" s="209" t="s">
        <v>452</v>
      </c>
      <c r="F1255" s="209" t="s">
        <v>6506</v>
      </c>
      <c r="G1255" s="143" t="s">
        <v>1247</v>
      </c>
      <c r="H1255" s="252" t="s">
        <v>1228</v>
      </c>
      <c r="I1255" s="215" t="s">
        <v>1178</v>
      </c>
      <c r="J1255" s="255">
        <v>3</v>
      </c>
      <c r="K1255" s="259" t="s">
        <v>453</v>
      </c>
      <c r="L1255" s="215" t="s">
        <v>804</v>
      </c>
      <c r="M1255" s="131">
        <v>1</v>
      </c>
      <c r="N1255" s="132">
        <f t="shared" si="175"/>
        <v>3</v>
      </c>
      <c r="O1255" s="551" t="s">
        <v>6563</v>
      </c>
      <c r="P1255" s="481" t="s">
        <v>6070</v>
      </c>
      <c r="Q1255" s="338">
        <v>2</v>
      </c>
      <c r="R1255" s="171">
        <f>J1255*M1255*Q1255</f>
        <v>6</v>
      </c>
      <c r="S1255" s="159"/>
      <c r="T1255" s="494"/>
      <c r="U1255" s="451"/>
      <c r="V1255" s="451"/>
      <c r="W1255" s="209"/>
      <c r="X1255" s="209"/>
      <c r="Y1255" s="211"/>
      <c r="Z1255" s="209"/>
      <c r="AA1255" s="209"/>
      <c r="AB1255" s="160"/>
      <c r="AC1255" s="155"/>
      <c r="AD1255" s="119"/>
      <c r="AE1255" s="78"/>
      <c r="AF1255" s="123">
        <f t="shared" si="172"/>
        <v>13222</v>
      </c>
    </row>
    <row r="1256" spans="1:32" ht="230.25" hidden="1" outlineLevel="3" thickBot="1" x14ac:dyDescent="0.25">
      <c r="A1256" s="251" t="s">
        <v>5270</v>
      </c>
      <c r="B1256" s="658" t="s">
        <v>3705</v>
      </c>
      <c r="C1256" s="600" t="s">
        <v>3706</v>
      </c>
      <c r="D1256" s="624" t="s">
        <v>176</v>
      </c>
      <c r="E1256" s="209" t="s">
        <v>1426</v>
      </c>
      <c r="F1256" s="209" t="s">
        <v>6507</v>
      </c>
      <c r="G1256" s="209" t="s">
        <v>1391</v>
      </c>
      <c r="H1256" s="526" t="s">
        <v>1227</v>
      </c>
      <c r="I1256" s="215" t="s">
        <v>768</v>
      </c>
      <c r="J1256" s="255">
        <v>2</v>
      </c>
      <c r="K1256" s="259" t="s">
        <v>177</v>
      </c>
      <c r="L1256" s="125" t="s">
        <v>1559</v>
      </c>
      <c r="M1256" s="131">
        <v>2</v>
      </c>
      <c r="N1256" s="132">
        <f t="shared" si="175"/>
        <v>4</v>
      </c>
      <c r="O1256" s="551" t="s">
        <v>6563</v>
      </c>
      <c r="P1256" s="70" t="s">
        <v>103</v>
      </c>
      <c r="Q1256" s="321">
        <v>5</v>
      </c>
      <c r="R1256" s="171">
        <f>N1256*Q1256</f>
        <v>20</v>
      </c>
      <c r="S1256" s="176"/>
      <c r="T1256" s="491"/>
      <c r="U1256" s="453"/>
      <c r="V1256" s="453"/>
      <c r="W1256" s="209"/>
      <c r="X1256" s="172"/>
      <c r="Y1256" s="211"/>
      <c r="Z1256" s="209"/>
      <c r="AA1256" s="209"/>
      <c r="AB1256" s="172"/>
      <c r="AC1256" s="173"/>
      <c r="AD1256" s="109"/>
      <c r="AE1256" s="78"/>
      <c r="AF1256" s="123">
        <f t="shared" si="172"/>
        <v>13223</v>
      </c>
    </row>
    <row r="1257" spans="1:32" ht="230.25" hidden="1" outlineLevel="3" thickBot="1" x14ac:dyDescent="0.25">
      <c r="A1257" s="251" t="s">
        <v>5271</v>
      </c>
      <c r="B1257" s="660"/>
      <c r="C1257" s="602"/>
      <c r="D1257" s="638"/>
      <c r="E1257" s="209" t="s">
        <v>1427</v>
      </c>
      <c r="F1257" s="209" t="s">
        <v>6508</v>
      </c>
      <c r="G1257" s="143" t="s">
        <v>2693</v>
      </c>
      <c r="H1257" s="252" t="s">
        <v>1228</v>
      </c>
      <c r="I1257" s="215" t="s">
        <v>6309</v>
      </c>
      <c r="J1257" s="255">
        <v>3</v>
      </c>
      <c r="K1257" s="259" t="s">
        <v>177</v>
      </c>
      <c r="L1257" s="215" t="s">
        <v>813</v>
      </c>
      <c r="M1257" s="131">
        <v>2</v>
      </c>
      <c r="N1257" s="132">
        <f t="shared" si="175"/>
        <v>6</v>
      </c>
      <c r="O1257" s="551" t="s">
        <v>6563</v>
      </c>
      <c r="P1257" s="481" t="s">
        <v>6070</v>
      </c>
      <c r="Q1257" s="338">
        <v>2</v>
      </c>
      <c r="R1257" s="171">
        <f>N1257*Q1257</f>
        <v>12</v>
      </c>
      <c r="S1257" s="176"/>
      <c r="T1257" s="491"/>
      <c r="U1257" s="453"/>
      <c r="V1257" s="453"/>
      <c r="W1257" s="209"/>
      <c r="X1257" s="172"/>
      <c r="Y1257" s="211"/>
      <c r="Z1257" s="209"/>
      <c r="AA1257" s="209"/>
      <c r="AB1257" s="172"/>
      <c r="AC1257" s="173"/>
      <c r="AD1257" s="109"/>
      <c r="AE1257" s="78"/>
      <c r="AF1257" s="123">
        <f t="shared" si="172"/>
        <v>13224</v>
      </c>
    </row>
    <row r="1258" spans="1:32" ht="230.25" hidden="1" outlineLevel="3" thickBot="1" x14ac:dyDescent="0.25">
      <c r="A1258" s="251" t="s">
        <v>1113</v>
      </c>
      <c r="B1258" s="176" t="s">
        <v>1398</v>
      </c>
      <c r="C1258" s="303" t="s">
        <v>1967</v>
      </c>
      <c r="D1258" s="209" t="s">
        <v>1399</v>
      </c>
      <c r="E1258" s="209" t="s">
        <v>5953</v>
      </c>
      <c r="F1258" s="209" t="s">
        <v>1949</v>
      </c>
      <c r="G1258" s="143" t="s">
        <v>1247</v>
      </c>
      <c r="H1258" s="252" t="s">
        <v>1228</v>
      </c>
      <c r="I1258" s="215" t="s">
        <v>1178</v>
      </c>
      <c r="J1258" s="255">
        <v>3</v>
      </c>
      <c r="K1258" s="259" t="s">
        <v>193</v>
      </c>
      <c r="L1258" s="215" t="s">
        <v>804</v>
      </c>
      <c r="M1258" s="331">
        <v>1</v>
      </c>
      <c r="N1258" s="132">
        <f t="shared" si="175"/>
        <v>3</v>
      </c>
      <c r="O1258" s="551" t="s">
        <v>6563</v>
      </c>
      <c r="P1258" s="481" t="s">
        <v>6070</v>
      </c>
      <c r="Q1258" s="338">
        <v>2</v>
      </c>
      <c r="R1258" s="149">
        <f>N1258*Q1258</f>
        <v>6</v>
      </c>
      <c r="S1258" s="434"/>
      <c r="T1258" s="491"/>
      <c r="U1258" s="453"/>
      <c r="V1258" s="453"/>
      <c r="W1258" s="431"/>
      <c r="X1258" s="172"/>
      <c r="Y1258" s="429"/>
      <c r="Z1258" s="431"/>
      <c r="AA1258" s="431"/>
      <c r="AB1258" s="172"/>
      <c r="AC1258" s="173"/>
      <c r="AD1258" s="109"/>
      <c r="AE1258" s="78"/>
      <c r="AF1258" s="123">
        <f t="shared" si="172"/>
        <v>7218</v>
      </c>
    </row>
    <row r="1259" spans="1:32" ht="230.25" hidden="1" outlineLevel="3" thickBot="1" x14ac:dyDescent="0.25">
      <c r="A1259" s="251" t="s">
        <v>5272</v>
      </c>
      <c r="B1259" s="646" t="s">
        <v>6509</v>
      </c>
      <c r="C1259" s="600" t="s">
        <v>3707</v>
      </c>
      <c r="D1259" s="624" t="s">
        <v>2729</v>
      </c>
      <c r="E1259" s="209" t="s">
        <v>208</v>
      </c>
      <c r="F1259" s="139" t="s">
        <v>4295</v>
      </c>
      <c r="G1259" s="133" t="s">
        <v>674</v>
      </c>
      <c r="H1259" s="526" t="s">
        <v>1227</v>
      </c>
      <c r="I1259" s="215" t="s">
        <v>768</v>
      </c>
      <c r="J1259" s="257">
        <v>1</v>
      </c>
      <c r="K1259" s="259" t="s">
        <v>192</v>
      </c>
      <c r="L1259" s="215" t="s">
        <v>203</v>
      </c>
      <c r="M1259" s="149">
        <v>1</v>
      </c>
      <c r="N1259" s="132">
        <f t="shared" si="175"/>
        <v>1</v>
      </c>
      <c r="O1259" s="551" t="s">
        <v>6563</v>
      </c>
      <c r="P1259" s="158" t="s">
        <v>675</v>
      </c>
      <c r="Q1259" s="338">
        <v>5</v>
      </c>
      <c r="R1259" s="149">
        <f>N1259*Q1259</f>
        <v>5</v>
      </c>
      <c r="S1259" s="434"/>
      <c r="T1259" s="491"/>
      <c r="U1259" s="453"/>
      <c r="V1259" s="453"/>
      <c r="W1259" s="431"/>
      <c r="X1259" s="172"/>
      <c r="Y1259" s="429"/>
      <c r="Z1259" s="431"/>
      <c r="AA1259" s="431"/>
      <c r="AB1259" s="172"/>
      <c r="AC1259" s="173"/>
      <c r="AD1259" s="109"/>
      <c r="AE1259" s="78"/>
      <c r="AF1259" s="123">
        <f t="shared" si="172"/>
        <v>13225</v>
      </c>
    </row>
    <row r="1260" spans="1:32" ht="230.25" hidden="1" outlineLevel="3" thickBot="1" x14ac:dyDescent="0.25">
      <c r="A1260" s="251" t="s">
        <v>5273</v>
      </c>
      <c r="B1260" s="597"/>
      <c r="C1260" s="602"/>
      <c r="D1260" s="625"/>
      <c r="E1260" s="209" t="s">
        <v>255</v>
      </c>
      <c r="F1260" s="353" t="s">
        <v>4404</v>
      </c>
      <c r="G1260" s="348" t="s">
        <v>1247</v>
      </c>
      <c r="H1260" s="252" t="s">
        <v>1228</v>
      </c>
      <c r="I1260" s="215" t="s">
        <v>1178</v>
      </c>
      <c r="J1260" s="255">
        <v>3</v>
      </c>
      <c r="K1260" s="178" t="s">
        <v>453</v>
      </c>
      <c r="L1260" s="256" t="s">
        <v>449</v>
      </c>
      <c r="M1260" s="332">
        <v>1</v>
      </c>
      <c r="N1260" s="132">
        <f t="shared" si="175"/>
        <v>3</v>
      </c>
      <c r="O1260" s="551" t="s">
        <v>6563</v>
      </c>
      <c r="P1260" s="323" t="s">
        <v>6549</v>
      </c>
      <c r="Q1260" s="338">
        <v>3</v>
      </c>
      <c r="R1260" s="149">
        <f>N1260*Q1260</f>
        <v>9</v>
      </c>
      <c r="S1260" s="434"/>
      <c r="T1260" s="491"/>
      <c r="U1260" s="453"/>
      <c r="V1260" s="453"/>
      <c r="W1260" s="431"/>
      <c r="X1260" s="172"/>
      <c r="Y1260" s="429"/>
      <c r="Z1260" s="431"/>
      <c r="AA1260" s="431"/>
      <c r="AB1260" s="172"/>
      <c r="AC1260" s="173"/>
      <c r="AD1260" s="109"/>
      <c r="AE1260" s="78"/>
      <c r="AF1260" s="123">
        <f t="shared" si="172"/>
        <v>13226</v>
      </c>
    </row>
    <row r="1261" spans="1:32" ht="230.25" hidden="1" outlineLevel="3" thickBot="1" x14ac:dyDescent="0.25">
      <c r="A1261" s="251" t="s">
        <v>5274</v>
      </c>
      <c r="B1261" s="596" t="s">
        <v>3669</v>
      </c>
      <c r="C1261" s="600" t="s">
        <v>3727</v>
      </c>
      <c r="D1261" s="624" t="s">
        <v>708</v>
      </c>
      <c r="E1261" s="209" t="s">
        <v>1333</v>
      </c>
      <c r="F1261" s="209" t="s">
        <v>707</v>
      </c>
      <c r="G1261" s="143" t="s">
        <v>729</v>
      </c>
      <c r="H1261" s="526" t="s">
        <v>1227</v>
      </c>
      <c r="I1261" s="215" t="s">
        <v>1178</v>
      </c>
      <c r="J1261" s="255">
        <v>1</v>
      </c>
      <c r="K1261" s="259" t="s">
        <v>192</v>
      </c>
      <c r="L1261" s="215" t="s">
        <v>203</v>
      </c>
      <c r="M1261" s="148">
        <v>1</v>
      </c>
      <c r="N1261" s="132">
        <f t="shared" si="175"/>
        <v>1</v>
      </c>
      <c r="O1261" s="551" t="s">
        <v>6563</v>
      </c>
      <c r="P1261" s="158" t="s">
        <v>675</v>
      </c>
      <c r="Q1261" s="338">
        <v>5</v>
      </c>
      <c r="R1261" s="149">
        <f>J1261*M1261*Q1261</f>
        <v>5</v>
      </c>
      <c r="S1261" s="434"/>
      <c r="T1261" s="491"/>
      <c r="U1261" s="453"/>
      <c r="V1261" s="453"/>
      <c r="W1261" s="431"/>
      <c r="X1261" s="172"/>
      <c r="Y1261" s="429"/>
      <c r="Z1261" s="431"/>
      <c r="AA1261" s="431"/>
      <c r="AB1261" s="172"/>
      <c r="AC1261" s="173"/>
      <c r="AD1261" s="109"/>
      <c r="AE1261" s="78"/>
      <c r="AF1261" s="123">
        <f t="shared" si="172"/>
        <v>13227</v>
      </c>
    </row>
    <row r="1262" spans="1:32" ht="230.25" hidden="1" outlineLevel="3" thickBot="1" x14ac:dyDescent="0.25">
      <c r="A1262" s="251" t="s">
        <v>5275</v>
      </c>
      <c r="B1262" s="597"/>
      <c r="C1262" s="602"/>
      <c r="D1262" s="638"/>
      <c r="E1262" s="209" t="s">
        <v>1334</v>
      </c>
      <c r="F1262" s="209" t="s">
        <v>3670</v>
      </c>
      <c r="G1262" s="143" t="s">
        <v>4218</v>
      </c>
      <c r="H1262" s="526" t="s">
        <v>1803</v>
      </c>
      <c r="I1262" s="215" t="s">
        <v>3018</v>
      </c>
      <c r="J1262" s="257">
        <v>3</v>
      </c>
      <c r="K1262" s="178" t="s">
        <v>222</v>
      </c>
      <c r="L1262" s="256" t="s">
        <v>203</v>
      </c>
      <c r="M1262" s="131">
        <v>2</v>
      </c>
      <c r="N1262" s="132">
        <f t="shared" si="175"/>
        <v>6</v>
      </c>
      <c r="O1262" s="551" t="s">
        <v>6563</v>
      </c>
      <c r="P1262" s="158" t="s">
        <v>6348</v>
      </c>
      <c r="Q1262" s="338">
        <v>3</v>
      </c>
      <c r="R1262" s="149">
        <f>J1262*M1262*Q1262</f>
        <v>18</v>
      </c>
      <c r="S1262" s="434"/>
      <c r="T1262" s="491"/>
      <c r="U1262" s="453"/>
      <c r="V1262" s="453"/>
      <c r="W1262" s="431"/>
      <c r="X1262" s="172"/>
      <c r="Y1262" s="429"/>
      <c r="Z1262" s="431"/>
      <c r="AA1262" s="431"/>
      <c r="AB1262" s="172"/>
      <c r="AC1262" s="173"/>
      <c r="AD1262" s="109"/>
      <c r="AE1262" s="78"/>
      <c r="AF1262" s="123">
        <f t="shared" si="172"/>
        <v>13228</v>
      </c>
    </row>
    <row r="1263" spans="1:32" ht="230.25" hidden="1" outlineLevel="3" thickBot="1" x14ac:dyDescent="0.25">
      <c r="A1263" s="251" t="s">
        <v>5276</v>
      </c>
      <c r="B1263" s="596" t="s">
        <v>5933</v>
      </c>
      <c r="C1263" s="601" t="s">
        <v>3708</v>
      </c>
      <c r="D1263" s="624" t="s">
        <v>5924</v>
      </c>
      <c r="E1263" s="209" t="s">
        <v>445</v>
      </c>
      <c r="F1263" s="209" t="s">
        <v>5877</v>
      </c>
      <c r="G1263" s="143" t="s">
        <v>1247</v>
      </c>
      <c r="H1263" s="252" t="s">
        <v>1228</v>
      </c>
      <c r="I1263" s="215" t="s">
        <v>1178</v>
      </c>
      <c r="J1263" s="255">
        <v>3</v>
      </c>
      <c r="K1263" s="259" t="s">
        <v>446</v>
      </c>
      <c r="L1263" s="215" t="s">
        <v>804</v>
      </c>
      <c r="M1263" s="131">
        <v>1</v>
      </c>
      <c r="N1263" s="132">
        <f t="shared" si="175"/>
        <v>3</v>
      </c>
      <c r="O1263" s="551" t="s">
        <v>6563</v>
      </c>
      <c r="P1263" s="481" t="s">
        <v>6070</v>
      </c>
      <c r="Q1263" s="321">
        <v>2</v>
      </c>
      <c r="R1263" s="171">
        <f>N1263*Q1263</f>
        <v>6</v>
      </c>
      <c r="S1263" s="434"/>
      <c r="T1263" s="491"/>
      <c r="U1263" s="453"/>
      <c r="V1263" s="453"/>
      <c r="W1263" s="431"/>
      <c r="X1263" s="172"/>
      <c r="Y1263" s="429"/>
      <c r="Z1263" s="431"/>
      <c r="AA1263" s="431"/>
      <c r="AB1263" s="172"/>
      <c r="AC1263" s="173"/>
      <c r="AD1263" s="109"/>
      <c r="AE1263" s="78"/>
      <c r="AF1263" s="123">
        <f t="shared" si="172"/>
        <v>13229</v>
      </c>
    </row>
    <row r="1264" spans="1:32" ht="230.25" hidden="1" outlineLevel="3" thickBot="1" x14ac:dyDescent="0.25">
      <c r="A1264" s="251" t="s">
        <v>5277</v>
      </c>
      <c r="B1264" s="597"/>
      <c r="C1264" s="602"/>
      <c r="D1264" s="625"/>
      <c r="E1264" s="209" t="s">
        <v>447</v>
      </c>
      <c r="F1264" s="209" t="s">
        <v>3709</v>
      </c>
      <c r="G1264" s="143" t="s">
        <v>729</v>
      </c>
      <c r="H1264" s="526" t="s">
        <v>1804</v>
      </c>
      <c r="I1264" s="215" t="s">
        <v>1178</v>
      </c>
      <c r="J1264" s="255">
        <v>1</v>
      </c>
      <c r="K1264" s="259" t="s">
        <v>448</v>
      </c>
      <c r="L1264" s="125" t="s">
        <v>1559</v>
      </c>
      <c r="M1264" s="194">
        <v>1</v>
      </c>
      <c r="N1264" s="132">
        <f t="shared" si="175"/>
        <v>1</v>
      </c>
      <c r="O1264" s="551" t="s">
        <v>6563</v>
      </c>
      <c r="P1264" s="481" t="s">
        <v>6070</v>
      </c>
      <c r="Q1264" s="321">
        <v>2</v>
      </c>
      <c r="R1264" s="171">
        <f>J1264*M1264*Q1264</f>
        <v>2</v>
      </c>
      <c r="S1264" s="434"/>
      <c r="T1264" s="491"/>
      <c r="U1264" s="453"/>
      <c r="V1264" s="453"/>
      <c r="W1264" s="431"/>
      <c r="X1264" s="172"/>
      <c r="Y1264" s="429"/>
      <c r="Z1264" s="431"/>
      <c r="AA1264" s="431"/>
      <c r="AB1264" s="172"/>
      <c r="AC1264" s="173"/>
      <c r="AD1264" s="109"/>
      <c r="AE1264" s="78"/>
      <c r="AF1264" s="123">
        <f t="shared" si="172"/>
        <v>13230</v>
      </c>
    </row>
    <row r="1265" spans="1:32" ht="230.25" hidden="1" outlineLevel="3" thickBot="1" x14ac:dyDescent="0.25">
      <c r="A1265" s="251" t="s">
        <v>5278</v>
      </c>
      <c r="B1265" s="596" t="s">
        <v>5925</v>
      </c>
      <c r="C1265" s="600" t="s">
        <v>3710</v>
      </c>
      <c r="D1265" s="624" t="s">
        <v>3676</v>
      </c>
      <c r="E1265" s="209" t="s">
        <v>3677</v>
      </c>
      <c r="F1265" s="209" t="s">
        <v>707</v>
      </c>
      <c r="G1265" s="143" t="s">
        <v>729</v>
      </c>
      <c r="H1265" s="526" t="s">
        <v>1227</v>
      </c>
      <c r="I1265" s="215" t="s">
        <v>1178</v>
      </c>
      <c r="J1265" s="255">
        <v>1</v>
      </c>
      <c r="K1265" s="259" t="s">
        <v>192</v>
      </c>
      <c r="L1265" s="215" t="s">
        <v>203</v>
      </c>
      <c r="M1265" s="148">
        <v>1</v>
      </c>
      <c r="N1265" s="132">
        <f t="shared" si="175"/>
        <v>1</v>
      </c>
      <c r="O1265" s="551" t="s">
        <v>6563</v>
      </c>
      <c r="P1265" s="158" t="s">
        <v>675</v>
      </c>
      <c r="Q1265" s="338">
        <v>5</v>
      </c>
      <c r="R1265" s="149">
        <f>J1265*M1265*Q1265</f>
        <v>5</v>
      </c>
      <c r="S1265" s="434"/>
      <c r="T1265" s="491"/>
      <c r="U1265" s="453"/>
      <c r="V1265" s="453"/>
      <c r="W1265" s="431"/>
      <c r="X1265" s="172"/>
      <c r="Y1265" s="429"/>
      <c r="Z1265" s="431"/>
      <c r="AA1265" s="431"/>
      <c r="AB1265" s="172"/>
      <c r="AC1265" s="173"/>
      <c r="AD1265" s="109"/>
      <c r="AE1265" s="78"/>
      <c r="AF1265" s="123">
        <f t="shared" si="172"/>
        <v>13231</v>
      </c>
    </row>
    <row r="1266" spans="1:32" ht="230.25" hidden="1" outlineLevel="3" thickBot="1" x14ac:dyDescent="0.25">
      <c r="A1266" s="251" t="s">
        <v>5279</v>
      </c>
      <c r="B1266" s="597"/>
      <c r="C1266" s="602"/>
      <c r="D1266" s="625"/>
      <c r="E1266" s="209" t="s">
        <v>3678</v>
      </c>
      <c r="F1266" s="209" t="s">
        <v>5880</v>
      </c>
      <c r="G1266" s="143" t="s">
        <v>1247</v>
      </c>
      <c r="H1266" s="252" t="s">
        <v>1228</v>
      </c>
      <c r="I1266" s="215" t="s">
        <v>1178</v>
      </c>
      <c r="J1266" s="255">
        <v>3</v>
      </c>
      <c r="K1266" s="178" t="s">
        <v>453</v>
      </c>
      <c r="L1266" s="256" t="s">
        <v>754</v>
      </c>
      <c r="M1266" s="131">
        <v>1</v>
      </c>
      <c r="N1266" s="132">
        <f t="shared" si="175"/>
        <v>3</v>
      </c>
      <c r="O1266" s="551" t="s">
        <v>6563</v>
      </c>
      <c r="P1266" s="481" t="s">
        <v>6070</v>
      </c>
      <c r="Q1266" s="338">
        <v>3</v>
      </c>
      <c r="R1266" s="149">
        <f>J1266*M1266*Q1266</f>
        <v>9</v>
      </c>
      <c r="S1266" s="159"/>
      <c r="T1266" s="494"/>
      <c r="U1266" s="451"/>
      <c r="V1266" s="451"/>
      <c r="W1266" s="209"/>
      <c r="X1266" s="209"/>
      <c r="Y1266" s="211"/>
      <c r="Z1266" s="209"/>
      <c r="AA1266" s="209"/>
      <c r="AB1266" s="160"/>
      <c r="AC1266" s="155"/>
      <c r="AD1266" s="119"/>
      <c r="AE1266" s="78"/>
      <c r="AF1266" s="123">
        <f t="shared" si="172"/>
        <v>13232</v>
      </c>
    </row>
    <row r="1267" spans="1:32" ht="230.25" hidden="1" outlineLevel="3" thickBot="1" x14ac:dyDescent="0.25">
      <c r="A1267" s="144" t="s">
        <v>1114</v>
      </c>
      <c r="B1267" s="312" t="s">
        <v>5934</v>
      </c>
      <c r="C1267" s="274" t="s">
        <v>1999</v>
      </c>
      <c r="D1267" s="224" t="s">
        <v>367</v>
      </c>
      <c r="E1267" s="206" t="s">
        <v>1223</v>
      </c>
      <c r="F1267" s="206" t="s">
        <v>6510</v>
      </c>
      <c r="G1267" s="205" t="s">
        <v>1247</v>
      </c>
      <c r="H1267" s="217" t="s">
        <v>1228</v>
      </c>
      <c r="I1267" s="145" t="s">
        <v>1178</v>
      </c>
      <c r="J1267" s="130">
        <v>3</v>
      </c>
      <c r="K1267" s="203" t="s">
        <v>444</v>
      </c>
      <c r="L1267" s="145" t="s">
        <v>804</v>
      </c>
      <c r="M1267" s="131">
        <v>2</v>
      </c>
      <c r="N1267" s="132">
        <f t="shared" si="175"/>
        <v>6</v>
      </c>
      <c r="O1267" s="551" t="s">
        <v>6563</v>
      </c>
      <c r="P1267" s="481" t="s">
        <v>6339</v>
      </c>
      <c r="Q1267" s="321">
        <v>2</v>
      </c>
      <c r="R1267" s="171">
        <f>N1267*Q1267</f>
        <v>12</v>
      </c>
      <c r="S1267" s="176"/>
      <c r="T1267" s="491"/>
      <c r="U1267" s="453"/>
      <c r="V1267" s="453"/>
      <c r="W1267" s="209"/>
      <c r="X1267" s="172"/>
      <c r="Y1267" s="211"/>
      <c r="Z1267" s="209"/>
      <c r="AA1267" s="209"/>
      <c r="AB1267" s="172"/>
      <c r="AC1267" s="173"/>
      <c r="AD1267" s="109"/>
      <c r="AE1267" s="78"/>
      <c r="AF1267" s="123">
        <f t="shared" si="172"/>
        <v>7219</v>
      </c>
    </row>
    <row r="1268" spans="1:32" ht="230.25" hidden="1" outlineLevel="3" thickBot="1" x14ac:dyDescent="0.25">
      <c r="A1268" s="144" t="s">
        <v>1115</v>
      </c>
      <c r="B1268" s="647" t="s">
        <v>5935</v>
      </c>
      <c r="C1268" s="598" t="s">
        <v>2197</v>
      </c>
      <c r="D1268" s="604" t="s">
        <v>5929</v>
      </c>
      <c r="E1268" s="206" t="s">
        <v>445</v>
      </c>
      <c r="F1268" s="206" t="s">
        <v>5881</v>
      </c>
      <c r="G1268" s="205" t="s">
        <v>1247</v>
      </c>
      <c r="H1268" s="217" t="s">
        <v>1228</v>
      </c>
      <c r="I1268" s="145" t="s">
        <v>1178</v>
      </c>
      <c r="J1268" s="130">
        <v>3</v>
      </c>
      <c r="K1268" s="203" t="s">
        <v>446</v>
      </c>
      <c r="L1268" s="145" t="s">
        <v>804</v>
      </c>
      <c r="M1268" s="131">
        <v>1</v>
      </c>
      <c r="N1268" s="132">
        <f t="shared" ref="N1268:N1298" si="176">J1268*M1268</f>
        <v>3</v>
      </c>
      <c r="O1268" s="551" t="s">
        <v>6563</v>
      </c>
      <c r="P1268" s="481" t="s">
        <v>6070</v>
      </c>
      <c r="Q1268" s="321">
        <v>2</v>
      </c>
      <c r="R1268" s="171">
        <f>N1268*Q1268</f>
        <v>6</v>
      </c>
      <c r="S1268" s="176"/>
      <c r="T1268" s="491"/>
      <c r="U1268" s="453"/>
      <c r="V1268" s="453"/>
      <c r="W1268" s="209"/>
      <c r="X1268" s="172"/>
      <c r="Y1268" s="211"/>
      <c r="Z1268" s="209"/>
      <c r="AA1268" s="209"/>
      <c r="AB1268" s="172"/>
      <c r="AC1268" s="173"/>
      <c r="AD1268" s="109"/>
      <c r="AE1268" s="78"/>
      <c r="AF1268" s="123">
        <f t="shared" si="172"/>
        <v>7220</v>
      </c>
    </row>
    <row r="1269" spans="1:32" ht="230.25" hidden="1" outlineLevel="3" thickBot="1" x14ac:dyDescent="0.25">
      <c r="A1269" s="144" t="s">
        <v>1019</v>
      </c>
      <c r="B1269" s="649"/>
      <c r="C1269" s="599"/>
      <c r="D1269" s="605"/>
      <c r="E1269" s="206" t="s">
        <v>447</v>
      </c>
      <c r="F1269" s="206" t="s">
        <v>5882</v>
      </c>
      <c r="G1269" s="205" t="s">
        <v>1247</v>
      </c>
      <c r="H1269" s="217" t="s">
        <v>1228</v>
      </c>
      <c r="I1269" s="145" t="s">
        <v>1178</v>
      </c>
      <c r="J1269" s="130">
        <v>3</v>
      </c>
      <c r="K1269" s="203" t="s">
        <v>448</v>
      </c>
      <c r="L1269" s="145" t="s">
        <v>804</v>
      </c>
      <c r="M1269" s="131">
        <v>1</v>
      </c>
      <c r="N1269" s="132">
        <f>J1269*M1269</f>
        <v>3</v>
      </c>
      <c r="O1269" s="551" t="s">
        <v>6563</v>
      </c>
      <c r="P1269" s="481" t="s">
        <v>6070</v>
      </c>
      <c r="Q1269" s="321">
        <v>2</v>
      </c>
      <c r="R1269" s="171">
        <f>J1269*M1269*Q1269</f>
        <v>6</v>
      </c>
      <c r="S1269" s="176"/>
      <c r="T1269" s="491"/>
      <c r="U1269" s="453"/>
      <c r="V1269" s="453"/>
      <c r="W1269" s="209"/>
      <c r="X1269" s="172"/>
      <c r="Y1269" s="211"/>
      <c r="Z1269" s="209"/>
      <c r="AA1269" s="209"/>
      <c r="AB1269" s="172"/>
      <c r="AC1269" s="173"/>
      <c r="AD1269" s="109"/>
      <c r="AE1269" s="78"/>
      <c r="AF1269" s="123">
        <f t="shared" si="172"/>
        <v>5934</v>
      </c>
    </row>
    <row r="1270" spans="1:32" ht="230.25" hidden="1" outlineLevel="3" thickBot="1" x14ac:dyDescent="0.25">
      <c r="A1270" s="251" t="s">
        <v>5280</v>
      </c>
      <c r="B1270" s="596" t="s">
        <v>5936</v>
      </c>
      <c r="C1270" s="623" t="s">
        <v>3711</v>
      </c>
      <c r="D1270" s="603" t="s">
        <v>5929</v>
      </c>
      <c r="E1270" s="206" t="s">
        <v>445</v>
      </c>
      <c r="F1270" s="206" t="s">
        <v>5881</v>
      </c>
      <c r="G1270" s="205" t="s">
        <v>1247</v>
      </c>
      <c r="H1270" s="217" t="s">
        <v>1228</v>
      </c>
      <c r="I1270" s="145" t="s">
        <v>1178</v>
      </c>
      <c r="J1270" s="130">
        <v>3</v>
      </c>
      <c r="K1270" s="203" t="s">
        <v>446</v>
      </c>
      <c r="L1270" s="145" t="s">
        <v>804</v>
      </c>
      <c r="M1270" s="131">
        <v>1</v>
      </c>
      <c r="N1270" s="132">
        <f>J1270*M1270</f>
        <v>3</v>
      </c>
      <c r="O1270" s="551" t="s">
        <v>6563</v>
      </c>
      <c r="P1270" s="481" t="s">
        <v>6070</v>
      </c>
      <c r="Q1270" s="321">
        <v>2</v>
      </c>
      <c r="R1270" s="171">
        <f>N1270*Q1270</f>
        <v>6</v>
      </c>
      <c r="S1270" s="176"/>
      <c r="T1270" s="491"/>
      <c r="U1270" s="453"/>
      <c r="V1270" s="453"/>
      <c r="W1270" s="209"/>
      <c r="X1270" s="172"/>
      <c r="Y1270" s="211"/>
      <c r="Z1270" s="209"/>
      <c r="AA1270" s="209"/>
      <c r="AB1270" s="172"/>
      <c r="AC1270" s="173"/>
      <c r="AD1270" s="109"/>
      <c r="AE1270" s="78"/>
      <c r="AF1270" s="123">
        <f t="shared" si="172"/>
        <v>13233</v>
      </c>
    </row>
    <row r="1271" spans="1:32" ht="230.25" hidden="1" outlineLevel="3" thickBot="1" x14ac:dyDescent="0.25">
      <c r="A1271" s="251" t="s">
        <v>5281</v>
      </c>
      <c r="B1271" s="597"/>
      <c r="C1271" s="599"/>
      <c r="D1271" s="605"/>
      <c r="E1271" s="206" t="s">
        <v>447</v>
      </c>
      <c r="F1271" s="206" t="s">
        <v>5882</v>
      </c>
      <c r="G1271" s="205" t="s">
        <v>1247</v>
      </c>
      <c r="H1271" s="217" t="s">
        <v>1228</v>
      </c>
      <c r="I1271" s="145" t="s">
        <v>1178</v>
      </c>
      <c r="J1271" s="130">
        <v>3</v>
      </c>
      <c r="K1271" s="203" t="s">
        <v>448</v>
      </c>
      <c r="L1271" s="145" t="s">
        <v>804</v>
      </c>
      <c r="M1271" s="131">
        <v>1</v>
      </c>
      <c r="N1271" s="132">
        <f>J1271*M1271</f>
        <v>3</v>
      </c>
      <c r="O1271" s="551" t="s">
        <v>6563</v>
      </c>
      <c r="P1271" s="481" t="s">
        <v>6070</v>
      </c>
      <c r="Q1271" s="321">
        <v>2</v>
      </c>
      <c r="R1271" s="171">
        <f>J1271*M1271*Q1271</f>
        <v>6</v>
      </c>
      <c r="S1271" s="176"/>
      <c r="T1271" s="491"/>
      <c r="U1271" s="453"/>
      <c r="V1271" s="453"/>
      <c r="W1271" s="209"/>
      <c r="X1271" s="172"/>
      <c r="Y1271" s="211"/>
      <c r="Z1271" s="209"/>
      <c r="AA1271" s="209"/>
      <c r="AB1271" s="172"/>
      <c r="AC1271" s="173"/>
      <c r="AD1271" s="109"/>
      <c r="AE1271" s="78"/>
      <c r="AF1271" s="123">
        <f t="shared" si="172"/>
        <v>13234</v>
      </c>
    </row>
    <row r="1272" spans="1:32" ht="230.25" hidden="1" outlineLevel="3" thickBot="1" x14ac:dyDescent="0.25">
      <c r="A1272" s="144" t="s">
        <v>1116</v>
      </c>
      <c r="B1272" s="647" t="s">
        <v>5931</v>
      </c>
      <c r="C1272" s="598" t="s">
        <v>2198</v>
      </c>
      <c r="D1272" s="604" t="s">
        <v>1400</v>
      </c>
      <c r="E1272" s="206" t="s">
        <v>445</v>
      </c>
      <c r="F1272" s="206" t="s">
        <v>389</v>
      </c>
      <c r="G1272" s="205" t="s">
        <v>1247</v>
      </c>
      <c r="H1272" s="217" t="s">
        <v>1228</v>
      </c>
      <c r="I1272" s="145" t="s">
        <v>1178</v>
      </c>
      <c r="J1272" s="130">
        <v>3</v>
      </c>
      <c r="K1272" s="203" t="s">
        <v>446</v>
      </c>
      <c r="L1272" s="145" t="s">
        <v>804</v>
      </c>
      <c r="M1272" s="131">
        <v>1</v>
      </c>
      <c r="N1272" s="132">
        <f t="shared" si="176"/>
        <v>3</v>
      </c>
      <c r="O1272" s="551" t="s">
        <v>6563</v>
      </c>
      <c r="P1272" s="481" t="s">
        <v>6070</v>
      </c>
      <c r="Q1272" s="321">
        <v>2</v>
      </c>
      <c r="R1272" s="171">
        <f>N1272*Q1272</f>
        <v>6</v>
      </c>
      <c r="S1272" s="176"/>
      <c r="T1272" s="491"/>
      <c r="U1272" s="453"/>
      <c r="V1272" s="453"/>
      <c r="W1272" s="209"/>
      <c r="X1272" s="172"/>
      <c r="Y1272" s="211"/>
      <c r="Z1272" s="209"/>
      <c r="AA1272" s="209"/>
      <c r="AB1272" s="172"/>
      <c r="AC1272" s="173"/>
      <c r="AD1272" s="109"/>
      <c r="AE1272" s="78"/>
      <c r="AF1272" s="123">
        <f t="shared" si="172"/>
        <v>7221</v>
      </c>
    </row>
    <row r="1273" spans="1:32" ht="230.25" hidden="1" outlineLevel="3" thickBot="1" x14ac:dyDescent="0.25">
      <c r="A1273" s="144" t="s">
        <v>1020</v>
      </c>
      <c r="B1273" s="649"/>
      <c r="C1273" s="599"/>
      <c r="D1273" s="605"/>
      <c r="E1273" s="206" t="s">
        <v>447</v>
      </c>
      <c r="F1273" s="206" t="s">
        <v>389</v>
      </c>
      <c r="G1273" s="205" t="s">
        <v>1247</v>
      </c>
      <c r="H1273" s="217" t="s">
        <v>1228</v>
      </c>
      <c r="I1273" s="145" t="s">
        <v>1178</v>
      </c>
      <c r="J1273" s="130">
        <v>2</v>
      </c>
      <c r="K1273" s="203" t="s">
        <v>448</v>
      </c>
      <c r="L1273" s="145" t="s">
        <v>804</v>
      </c>
      <c r="M1273" s="131">
        <v>1</v>
      </c>
      <c r="N1273" s="132">
        <f>J1273*M1273</f>
        <v>2</v>
      </c>
      <c r="O1273" s="551" t="s">
        <v>6563</v>
      </c>
      <c r="P1273" s="481" t="s">
        <v>6070</v>
      </c>
      <c r="Q1273" s="321">
        <v>2</v>
      </c>
      <c r="R1273" s="171">
        <f>J1273*M1273*Q1273</f>
        <v>4</v>
      </c>
      <c r="S1273" s="176"/>
      <c r="T1273" s="491"/>
      <c r="U1273" s="453"/>
      <c r="V1273" s="453"/>
      <c r="W1273" s="209"/>
      <c r="X1273" s="160"/>
      <c r="Y1273" s="211"/>
      <c r="Z1273" s="209"/>
      <c r="AA1273" s="209"/>
      <c r="AB1273" s="160"/>
      <c r="AC1273" s="177"/>
      <c r="AD1273" s="126"/>
      <c r="AE1273" s="78"/>
      <c r="AF1273" s="123">
        <f t="shared" si="172"/>
        <v>5935</v>
      </c>
    </row>
    <row r="1274" spans="1:32" ht="230.25" hidden="1" outlineLevel="3" thickBot="1" x14ac:dyDescent="0.25">
      <c r="A1274" s="251" t="s">
        <v>5282</v>
      </c>
      <c r="B1274" s="596" t="s">
        <v>5937</v>
      </c>
      <c r="C1274" s="623" t="s">
        <v>3712</v>
      </c>
      <c r="D1274" s="603" t="s">
        <v>5929</v>
      </c>
      <c r="E1274" s="206" t="s">
        <v>445</v>
      </c>
      <c r="F1274" s="206" t="s">
        <v>5877</v>
      </c>
      <c r="G1274" s="205" t="s">
        <v>1247</v>
      </c>
      <c r="H1274" s="217" t="s">
        <v>1228</v>
      </c>
      <c r="I1274" s="145" t="s">
        <v>1178</v>
      </c>
      <c r="J1274" s="130">
        <v>3</v>
      </c>
      <c r="K1274" s="203" t="s">
        <v>446</v>
      </c>
      <c r="L1274" s="145" t="s">
        <v>804</v>
      </c>
      <c r="M1274" s="131">
        <v>1</v>
      </c>
      <c r="N1274" s="132">
        <f>J1274*M1274</f>
        <v>3</v>
      </c>
      <c r="O1274" s="551" t="s">
        <v>6563</v>
      </c>
      <c r="P1274" s="481" t="s">
        <v>6070</v>
      </c>
      <c r="Q1274" s="321">
        <v>2</v>
      </c>
      <c r="R1274" s="171">
        <f>N1274*Q1274</f>
        <v>6</v>
      </c>
      <c r="S1274" s="176"/>
      <c r="T1274" s="491"/>
      <c r="U1274" s="453"/>
      <c r="V1274" s="453"/>
      <c r="W1274" s="209"/>
      <c r="X1274" s="172"/>
      <c r="Y1274" s="211"/>
      <c r="Z1274" s="209"/>
      <c r="AA1274" s="209"/>
      <c r="AB1274" s="172"/>
      <c r="AC1274" s="173"/>
      <c r="AD1274" s="109"/>
      <c r="AE1274" s="78"/>
      <c r="AF1274" s="123">
        <f t="shared" si="172"/>
        <v>13235</v>
      </c>
    </row>
    <row r="1275" spans="1:32" ht="230.25" hidden="1" outlineLevel="3" thickBot="1" x14ac:dyDescent="0.25">
      <c r="A1275" s="251" t="s">
        <v>5283</v>
      </c>
      <c r="B1275" s="597"/>
      <c r="C1275" s="599"/>
      <c r="D1275" s="605"/>
      <c r="E1275" s="206" t="s">
        <v>447</v>
      </c>
      <c r="F1275" s="206" t="s">
        <v>3709</v>
      </c>
      <c r="G1275" s="205" t="s">
        <v>729</v>
      </c>
      <c r="H1275" s="526" t="s">
        <v>1804</v>
      </c>
      <c r="I1275" s="145" t="s">
        <v>1178</v>
      </c>
      <c r="J1275" s="130">
        <v>1</v>
      </c>
      <c r="K1275" s="203" t="s">
        <v>448</v>
      </c>
      <c r="L1275" s="125" t="s">
        <v>1559</v>
      </c>
      <c r="M1275" s="131">
        <v>1</v>
      </c>
      <c r="N1275" s="132">
        <f>J1275*M1275</f>
        <v>1</v>
      </c>
      <c r="O1275" s="551" t="s">
        <v>6563</v>
      </c>
      <c r="P1275" s="70" t="s">
        <v>103</v>
      </c>
      <c r="Q1275" s="321">
        <v>2</v>
      </c>
      <c r="R1275" s="171">
        <f>J1275*M1275*Q1275</f>
        <v>2</v>
      </c>
      <c r="S1275" s="176"/>
      <c r="T1275" s="491"/>
      <c r="U1275" s="453"/>
      <c r="V1275" s="453"/>
      <c r="W1275" s="209"/>
      <c r="X1275" s="172"/>
      <c r="Y1275" s="211"/>
      <c r="Z1275" s="209"/>
      <c r="AA1275" s="209"/>
      <c r="AB1275" s="172"/>
      <c r="AC1275" s="173"/>
      <c r="AD1275" s="109"/>
      <c r="AE1275" s="78"/>
      <c r="AF1275" s="123">
        <f t="shared" si="172"/>
        <v>13236</v>
      </c>
    </row>
    <row r="1276" spans="1:32" ht="230.25" hidden="1" outlineLevel="3" thickBot="1" x14ac:dyDescent="0.25">
      <c r="A1276" s="251" t="s">
        <v>5284</v>
      </c>
      <c r="B1276" s="596" t="s">
        <v>5923</v>
      </c>
      <c r="C1276" s="600" t="s">
        <v>3713</v>
      </c>
      <c r="D1276" s="624" t="s">
        <v>5924</v>
      </c>
      <c r="E1276" s="209" t="s">
        <v>160</v>
      </c>
      <c r="F1276" s="209" t="s">
        <v>4408</v>
      </c>
      <c r="G1276" s="209" t="s">
        <v>1247</v>
      </c>
      <c r="H1276" s="252" t="s">
        <v>1228</v>
      </c>
      <c r="I1276" s="215" t="s">
        <v>1178</v>
      </c>
      <c r="J1276" s="130">
        <v>3</v>
      </c>
      <c r="K1276" s="203" t="s">
        <v>185</v>
      </c>
      <c r="L1276" s="145" t="s">
        <v>371</v>
      </c>
      <c r="M1276" s="131">
        <v>1</v>
      </c>
      <c r="N1276" s="132">
        <f>J1276*M1276</f>
        <v>3</v>
      </c>
      <c r="O1276" s="551" t="s">
        <v>6563</v>
      </c>
      <c r="P1276" s="481" t="s">
        <v>6472</v>
      </c>
      <c r="Q1276" s="321">
        <v>2</v>
      </c>
      <c r="R1276" s="171">
        <f>J1276*M1276*Q1276</f>
        <v>6</v>
      </c>
      <c r="S1276" s="176"/>
      <c r="T1276" s="491"/>
      <c r="U1276" s="453"/>
      <c r="V1276" s="453"/>
      <c r="W1276" s="209"/>
      <c r="X1276" s="172"/>
      <c r="Y1276" s="211"/>
      <c r="Z1276" s="209"/>
      <c r="AA1276" s="209"/>
      <c r="AB1276" s="172"/>
      <c r="AC1276" s="173"/>
      <c r="AD1276" s="109"/>
      <c r="AE1276" s="78"/>
      <c r="AF1276" s="123">
        <f t="shared" si="172"/>
        <v>13237</v>
      </c>
    </row>
    <row r="1277" spans="1:32" ht="230.25" hidden="1" outlineLevel="3" thickBot="1" x14ac:dyDescent="0.25">
      <c r="A1277" s="251" t="s">
        <v>5285</v>
      </c>
      <c r="B1277" s="597"/>
      <c r="C1277" s="602"/>
      <c r="D1277" s="625"/>
      <c r="E1277" s="209" t="s">
        <v>163</v>
      </c>
      <c r="F1277" s="209" t="s">
        <v>5768</v>
      </c>
      <c r="G1277" s="209" t="s">
        <v>1391</v>
      </c>
      <c r="H1277" s="526" t="s">
        <v>1804</v>
      </c>
      <c r="I1277" s="215" t="s">
        <v>768</v>
      </c>
      <c r="J1277" s="130">
        <v>2</v>
      </c>
      <c r="K1277" s="203" t="s">
        <v>185</v>
      </c>
      <c r="L1277" s="145" t="s">
        <v>371</v>
      </c>
      <c r="M1277" s="194">
        <v>1</v>
      </c>
      <c r="N1277" s="132">
        <f>J1277*M1277</f>
        <v>2</v>
      </c>
      <c r="O1277" s="551" t="s">
        <v>6563</v>
      </c>
      <c r="P1277" s="70" t="s">
        <v>103</v>
      </c>
      <c r="Q1277" s="321">
        <v>5</v>
      </c>
      <c r="R1277" s="171">
        <f>J1277*M1277*Q1277</f>
        <v>10</v>
      </c>
      <c r="S1277" s="176"/>
      <c r="T1277" s="491"/>
      <c r="U1277" s="453"/>
      <c r="V1277" s="453"/>
      <c r="W1277" s="209"/>
      <c r="X1277" s="172"/>
      <c r="Y1277" s="211"/>
      <c r="Z1277" s="209"/>
      <c r="AA1277" s="209"/>
      <c r="AB1277" s="172"/>
      <c r="AC1277" s="173"/>
      <c r="AD1277" s="109"/>
      <c r="AE1277" s="78"/>
      <c r="AF1277" s="123">
        <f t="shared" si="172"/>
        <v>13238</v>
      </c>
    </row>
    <row r="1278" spans="1:32" ht="230.25" hidden="1" outlineLevel="3" thickBot="1" x14ac:dyDescent="0.25">
      <c r="A1278" s="251" t="s">
        <v>1117</v>
      </c>
      <c r="B1278" s="647" t="s">
        <v>2327</v>
      </c>
      <c r="C1278" s="598" t="s">
        <v>2199</v>
      </c>
      <c r="D1278" s="604" t="s">
        <v>688</v>
      </c>
      <c r="E1278" s="206" t="s">
        <v>803</v>
      </c>
      <c r="F1278" s="206" t="s">
        <v>1401</v>
      </c>
      <c r="G1278" s="206" t="s">
        <v>1391</v>
      </c>
      <c r="H1278" s="526" t="s">
        <v>1804</v>
      </c>
      <c r="I1278" s="145" t="s">
        <v>768</v>
      </c>
      <c r="J1278" s="130">
        <v>1</v>
      </c>
      <c r="K1278" s="203" t="s">
        <v>192</v>
      </c>
      <c r="L1278" s="145" t="s">
        <v>203</v>
      </c>
      <c r="M1278" s="148">
        <v>1</v>
      </c>
      <c r="N1278" s="132">
        <f t="shared" si="176"/>
        <v>1</v>
      </c>
      <c r="O1278" s="551" t="s">
        <v>6563</v>
      </c>
      <c r="P1278" s="481" t="s">
        <v>103</v>
      </c>
      <c r="Q1278" s="545">
        <v>5</v>
      </c>
      <c r="R1278" s="171">
        <f>N1278*Q1278</f>
        <v>5</v>
      </c>
      <c r="S1278" s="159"/>
      <c r="T1278" s="494"/>
      <c r="U1278" s="453"/>
      <c r="V1278" s="451"/>
      <c r="W1278" s="431"/>
      <c r="X1278" s="172"/>
      <c r="Y1278" s="429"/>
      <c r="Z1278" s="431"/>
      <c r="AA1278" s="431"/>
      <c r="AB1278" s="172"/>
      <c r="AC1278" s="173"/>
      <c r="AD1278" s="109"/>
      <c r="AE1278" s="78"/>
      <c r="AF1278" s="123">
        <f t="shared" si="172"/>
        <v>7222</v>
      </c>
    </row>
    <row r="1279" spans="1:32" ht="230.25" hidden="1" outlineLevel="3" thickBot="1" x14ac:dyDescent="0.25">
      <c r="A1279" s="144" t="s">
        <v>1021</v>
      </c>
      <c r="B1279" s="648"/>
      <c r="C1279" s="598"/>
      <c r="D1279" s="604"/>
      <c r="E1279" s="206" t="s">
        <v>452</v>
      </c>
      <c r="F1279" s="206" t="s">
        <v>1288</v>
      </c>
      <c r="G1279" s="205" t="s">
        <v>1247</v>
      </c>
      <c r="H1279" s="217" t="s">
        <v>1228</v>
      </c>
      <c r="I1279" s="145" t="s">
        <v>1178</v>
      </c>
      <c r="J1279" s="130">
        <v>3</v>
      </c>
      <c r="K1279" s="203" t="s">
        <v>453</v>
      </c>
      <c r="L1279" s="145" t="s">
        <v>804</v>
      </c>
      <c r="M1279" s="131">
        <v>1</v>
      </c>
      <c r="N1279" s="132">
        <f>J1279*M1279</f>
        <v>3</v>
      </c>
      <c r="O1279" s="551" t="s">
        <v>6563</v>
      </c>
      <c r="P1279" s="481" t="s">
        <v>6472</v>
      </c>
      <c r="Q1279" s="321">
        <v>2</v>
      </c>
      <c r="R1279" s="171">
        <f>J1279*M1279*Q1279</f>
        <v>6</v>
      </c>
      <c r="S1279" s="159"/>
      <c r="T1279" s="494"/>
      <c r="U1279" s="453"/>
      <c r="V1279" s="451"/>
      <c r="W1279" s="431"/>
      <c r="X1279" s="172"/>
      <c r="Y1279" s="429"/>
      <c r="Z1279" s="431"/>
      <c r="AA1279" s="431"/>
      <c r="AB1279" s="172"/>
      <c r="AC1279" s="173"/>
      <c r="AD1279" s="109"/>
      <c r="AE1279" s="78"/>
      <c r="AF1279" s="123">
        <f t="shared" si="172"/>
        <v>5936</v>
      </c>
    </row>
    <row r="1280" spans="1:32" ht="230.25" hidden="1" outlineLevel="3" thickBot="1" x14ac:dyDescent="0.25">
      <c r="A1280" s="144" t="s">
        <v>1118</v>
      </c>
      <c r="B1280" s="647" t="s">
        <v>3714</v>
      </c>
      <c r="C1280" s="637" t="s">
        <v>2200</v>
      </c>
      <c r="D1280" s="626" t="s">
        <v>688</v>
      </c>
      <c r="E1280" s="206" t="s">
        <v>445</v>
      </c>
      <c r="F1280" s="206" t="s">
        <v>1402</v>
      </c>
      <c r="G1280" s="205" t="s">
        <v>1247</v>
      </c>
      <c r="H1280" s="217" t="s">
        <v>1228</v>
      </c>
      <c r="I1280" s="145" t="s">
        <v>1178</v>
      </c>
      <c r="J1280" s="130">
        <v>3</v>
      </c>
      <c r="K1280" s="203" t="s">
        <v>446</v>
      </c>
      <c r="L1280" s="145" t="s">
        <v>804</v>
      </c>
      <c r="M1280" s="131">
        <v>1</v>
      </c>
      <c r="N1280" s="132">
        <f t="shared" si="176"/>
        <v>3</v>
      </c>
      <c r="O1280" s="551" t="s">
        <v>6563</v>
      </c>
      <c r="P1280" s="481" t="s">
        <v>6545</v>
      </c>
      <c r="Q1280" s="321">
        <v>2</v>
      </c>
      <c r="R1280" s="171">
        <f>N1280*Q1280</f>
        <v>6</v>
      </c>
      <c r="S1280" s="159"/>
      <c r="T1280" s="494"/>
      <c r="U1280" s="453"/>
      <c r="V1280" s="451"/>
      <c r="W1280" s="431"/>
      <c r="X1280" s="172"/>
      <c r="Y1280" s="429"/>
      <c r="Z1280" s="431"/>
      <c r="AA1280" s="431"/>
      <c r="AB1280" s="172"/>
      <c r="AC1280" s="173"/>
      <c r="AD1280" s="109"/>
      <c r="AE1280" s="78"/>
      <c r="AF1280" s="123">
        <f t="shared" si="172"/>
        <v>7223</v>
      </c>
    </row>
    <row r="1281" spans="1:33" ht="230.25" hidden="1" outlineLevel="3" thickBot="1" x14ac:dyDescent="0.25">
      <c r="A1281" s="251" t="s">
        <v>1022</v>
      </c>
      <c r="B1281" s="649"/>
      <c r="C1281" s="637"/>
      <c r="D1281" s="626"/>
      <c r="E1281" s="206" t="s">
        <v>447</v>
      </c>
      <c r="F1281" s="206" t="s">
        <v>1401</v>
      </c>
      <c r="G1281" s="206" t="s">
        <v>1391</v>
      </c>
      <c r="H1281" s="526" t="s">
        <v>1804</v>
      </c>
      <c r="I1281" s="145" t="s">
        <v>768</v>
      </c>
      <c r="J1281" s="130">
        <v>1</v>
      </c>
      <c r="K1281" s="203" t="s">
        <v>448</v>
      </c>
      <c r="L1281" s="125" t="s">
        <v>1559</v>
      </c>
      <c r="M1281" s="194">
        <v>1</v>
      </c>
      <c r="N1281" s="132">
        <f t="shared" si="176"/>
        <v>1</v>
      </c>
      <c r="O1281" s="551" t="s">
        <v>6563</v>
      </c>
      <c r="P1281" s="70" t="s">
        <v>103</v>
      </c>
      <c r="Q1281" s="321">
        <v>5</v>
      </c>
      <c r="R1281" s="171">
        <f t="shared" ref="R1281:R1298" si="177">J1281*M1281*Q1281</f>
        <v>5</v>
      </c>
      <c r="S1281" s="159"/>
      <c r="T1281" s="494"/>
      <c r="U1281" s="453"/>
      <c r="V1281" s="451"/>
      <c r="W1281" s="431"/>
      <c r="X1281" s="172"/>
      <c r="Y1281" s="429"/>
      <c r="Z1281" s="431"/>
      <c r="AA1281" s="431"/>
      <c r="AB1281" s="172"/>
      <c r="AC1281" s="173"/>
      <c r="AD1281" s="109"/>
      <c r="AE1281" s="78"/>
      <c r="AF1281" s="123">
        <f t="shared" si="172"/>
        <v>5937</v>
      </c>
    </row>
    <row r="1282" spans="1:33" ht="230.25" hidden="1" outlineLevel="3" thickBot="1" x14ac:dyDescent="0.25">
      <c r="A1282" s="144" t="s">
        <v>1119</v>
      </c>
      <c r="B1282" s="647" t="s">
        <v>2329</v>
      </c>
      <c r="C1282" s="637" t="s">
        <v>2201</v>
      </c>
      <c r="D1282" s="626" t="s">
        <v>688</v>
      </c>
      <c r="E1282" s="206" t="s">
        <v>450</v>
      </c>
      <c r="F1282" s="206" t="s">
        <v>393</v>
      </c>
      <c r="G1282" s="206" t="s">
        <v>1391</v>
      </c>
      <c r="H1282" s="526" t="s">
        <v>1804</v>
      </c>
      <c r="I1282" s="145" t="s">
        <v>768</v>
      </c>
      <c r="J1282" s="130">
        <v>2</v>
      </c>
      <c r="K1282" s="203" t="s">
        <v>192</v>
      </c>
      <c r="L1282" s="145" t="s">
        <v>203</v>
      </c>
      <c r="M1282" s="148">
        <v>1</v>
      </c>
      <c r="N1282" s="132">
        <f t="shared" si="176"/>
        <v>2</v>
      </c>
      <c r="O1282" s="551" t="s">
        <v>6563</v>
      </c>
      <c r="P1282" s="481" t="s">
        <v>103</v>
      </c>
      <c r="Q1282" s="321">
        <v>5</v>
      </c>
      <c r="R1282" s="171">
        <f t="shared" si="177"/>
        <v>10</v>
      </c>
      <c r="S1282" s="159"/>
      <c r="T1282" s="494"/>
      <c r="U1282" s="453"/>
      <c r="V1282" s="451"/>
      <c r="W1282" s="431"/>
      <c r="X1282" s="172"/>
      <c r="Y1282" s="429"/>
      <c r="Z1282" s="431"/>
      <c r="AA1282" s="431"/>
      <c r="AB1282" s="172"/>
      <c r="AC1282" s="173"/>
      <c r="AD1282" s="109"/>
      <c r="AE1282" s="78"/>
      <c r="AF1282" s="123">
        <f t="shared" si="172"/>
        <v>7224</v>
      </c>
    </row>
    <row r="1283" spans="1:33" ht="230.25" hidden="1" outlineLevel="3" thickBot="1" x14ac:dyDescent="0.25">
      <c r="A1283" s="251" t="s">
        <v>1023</v>
      </c>
      <c r="B1283" s="649"/>
      <c r="C1283" s="637"/>
      <c r="D1283" s="626"/>
      <c r="E1283" s="206" t="s">
        <v>452</v>
      </c>
      <c r="F1283" s="206" t="s">
        <v>1403</v>
      </c>
      <c r="G1283" s="206" t="s">
        <v>1391</v>
      </c>
      <c r="H1283" s="526" t="s">
        <v>1804</v>
      </c>
      <c r="I1283" s="145" t="s">
        <v>768</v>
      </c>
      <c r="J1283" s="130">
        <v>2</v>
      </c>
      <c r="K1283" s="203" t="s">
        <v>185</v>
      </c>
      <c r="L1283" s="145" t="s">
        <v>804</v>
      </c>
      <c r="M1283" s="131">
        <v>1</v>
      </c>
      <c r="N1283" s="132">
        <f t="shared" si="176"/>
        <v>2</v>
      </c>
      <c r="O1283" s="551" t="s">
        <v>6563</v>
      </c>
      <c r="P1283" s="481" t="s">
        <v>103</v>
      </c>
      <c r="Q1283" s="338">
        <v>5</v>
      </c>
      <c r="R1283" s="171">
        <f t="shared" si="177"/>
        <v>10</v>
      </c>
      <c r="S1283" s="159"/>
      <c r="T1283" s="494"/>
      <c r="U1283" s="453"/>
      <c r="V1283" s="451"/>
      <c r="W1283" s="431"/>
      <c r="X1283" s="172"/>
      <c r="Y1283" s="429"/>
      <c r="Z1283" s="431"/>
      <c r="AA1283" s="431"/>
      <c r="AB1283" s="172"/>
      <c r="AC1283" s="173"/>
      <c r="AD1283" s="109"/>
      <c r="AE1283" s="78"/>
      <c r="AF1283" s="123">
        <f t="shared" si="172"/>
        <v>5938</v>
      </c>
    </row>
    <row r="1284" spans="1:33" ht="230.25" hidden="1" outlineLevel="3" thickBot="1" x14ac:dyDescent="0.25">
      <c r="A1284" s="251" t="s">
        <v>1120</v>
      </c>
      <c r="B1284" s="648" t="s">
        <v>3715</v>
      </c>
      <c r="C1284" s="637" t="s">
        <v>2202</v>
      </c>
      <c r="D1284" s="626" t="s">
        <v>688</v>
      </c>
      <c r="E1284" s="206" t="s">
        <v>445</v>
      </c>
      <c r="F1284" s="206" t="s">
        <v>6511</v>
      </c>
      <c r="G1284" s="206" t="s">
        <v>1391</v>
      </c>
      <c r="H1284" s="526" t="s">
        <v>1804</v>
      </c>
      <c r="I1284" s="145" t="s">
        <v>768</v>
      </c>
      <c r="J1284" s="130">
        <v>2</v>
      </c>
      <c r="K1284" s="203" t="s">
        <v>446</v>
      </c>
      <c r="L1284" s="145" t="s">
        <v>804</v>
      </c>
      <c r="M1284" s="131">
        <v>1</v>
      </c>
      <c r="N1284" s="132">
        <f t="shared" si="176"/>
        <v>2</v>
      </c>
      <c r="O1284" s="551" t="s">
        <v>6563</v>
      </c>
      <c r="P1284" s="481" t="s">
        <v>103</v>
      </c>
      <c r="Q1284" s="338">
        <v>5</v>
      </c>
      <c r="R1284" s="171">
        <f t="shared" si="177"/>
        <v>10</v>
      </c>
      <c r="S1284" s="159"/>
      <c r="T1284" s="494"/>
      <c r="U1284" s="453"/>
      <c r="V1284" s="451"/>
      <c r="W1284" s="431"/>
      <c r="X1284" s="172"/>
      <c r="Y1284" s="429"/>
      <c r="Z1284" s="431"/>
      <c r="AA1284" s="431"/>
      <c r="AB1284" s="172"/>
      <c r="AC1284" s="173"/>
      <c r="AD1284" s="109"/>
      <c r="AE1284" s="78"/>
      <c r="AF1284" s="123">
        <f t="shared" si="172"/>
        <v>7225</v>
      </c>
    </row>
    <row r="1285" spans="1:33" ht="230.25" hidden="1" outlineLevel="3" thickBot="1" x14ac:dyDescent="0.25">
      <c r="A1285" s="251" t="s">
        <v>1024</v>
      </c>
      <c r="B1285" s="649"/>
      <c r="C1285" s="637"/>
      <c r="D1285" s="626"/>
      <c r="E1285" s="206" t="s">
        <v>447</v>
      </c>
      <c r="F1285" s="206" t="s">
        <v>6512</v>
      </c>
      <c r="G1285" s="206" t="s">
        <v>1391</v>
      </c>
      <c r="H1285" s="526" t="s">
        <v>1804</v>
      </c>
      <c r="I1285" s="145" t="s">
        <v>768</v>
      </c>
      <c r="J1285" s="130">
        <v>2</v>
      </c>
      <c r="K1285" s="203" t="s">
        <v>448</v>
      </c>
      <c r="L1285" s="145" t="s">
        <v>743</v>
      </c>
      <c r="M1285" s="131">
        <v>1</v>
      </c>
      <c r="N1285" s="132">
        <f t="shared" si="176"/>
        <v>2</v>
      </c>
      <c r="O1285" s="551" t="s">
        <v>6563</v>
      </c>
      <c r="P1285" s="481" t="s">
        <v>103</v>
      </c>
      <c r="Q1285" s="338">
        <v>5</v>
      </c>
      <c r="R1285" s="171">
        <f t="shared" si="177"/>
        <v>10</v>
      </c>
      <c r="S1285" s="159"/>
      <c r="T1285" s="494"/>
      <c r="U1285" s="453"/>
      <c r="V1285" s="451"/>
      <c r="W1285" s="431"/>
      <c r="X1285" s="172"/>
      <c r="Y1285" s="429"/>
      <c r="Z1285" s="431"/>
      <c r="AA1285" s="431"/>
      <c r="AB1285" s="172"/>
      <c r="AC1285" s="173"/>
      <c r="AD1285" s="109"/>
      <c r="AE1285" s="78"/>
      <c r="AF1285" s="123">
        <f t="shared" si="172"/>
        <v>5939</v>
      </c>
    </row>
    <row r="1286" spans="1:33" ht="230.25" hidden="1" outlineLevel="3" thickBot="1" x14ac:dyDescent="0.25">
      <c r="A1286" s="251" t="s">
        <v>1121</v>
      </c>
      <c r="B1286" s="647" t="s">
        <v>3717</v>
      </c>
      <c r="C1286" s="637" t="s">
        <v>2203</v>
      </c>
      <c r="D1286" s="626" t="s">
        <v>372</v>
      </c>
      <c r="E1286" s="206" t="s">
        <v>233</v>
      </c>
      <c r="F1286" s="206" t="s">
        <v>394</v>
      </c>
      <c r="G1286" s="206" t="s">
        <v>1391</v>
      </c>
      <c r="H1286" s="526" t="s">
        <v>1804</v>
      </c>
      <c r="I1286" s="145" t="s">
        <v>768</v>
      </c>
      <c r="J1286" s="130">
        <v>2</v>
      </c>
      <c r="K1286" s="203" t="s">
        <v>185</v>
      </c>
      <c r="L1286" s="145" t="s">
        <v>804</v>
      </c>
      <c r="M1286" s="131">
        <v>2</v>
      </c>
      <c r="N1286" s="132">
        <f t="shared" si="176"/>
        <v>4</v>
      </c>
      <c r="O1286" s="551" t="s">
        <v>6563</v>
      </c>
      <c r="P1286" s="481" t="s">
        <v>6545</v>
      </c>
      <c r="Q1286" s="338">
        <v>2</v>
      </c>
      <c r="R1286" s="171">
        <f t="shared" si="177"/>
        <v>8</v>
      </c>
      <c r="S1286" s="159"/>
      <c r="T1286" s="494"/>
      <c r="U1286" s="453"/>
      <c r="V1286" s="451"/>
      <c r="W1286" s="431"/>
      <c r="X1286" s="172"/>
      <c r="Y1286" s="429"/>
      <c r="Z1286" s="431"/>
      <c r="AA1286" s="431"/>
      <c r="AB1286" s="172"/>
      <c r="AC1286" s="173"/>
      <c r="AD1286" s="109"/>
      <c r="AE1286" s="78"/>
      <c r="AF1286" s="123">
        <f t="shared" si="172"/>
        <v>7226</v>
      </c>
    </row>
    <row r="1287" spans="1:33" ht="230.25" hidden="1" outlineLevel="3" thickBot="1" x14ac:dyDescent="0.25">
      <c r="A1287" s="251" t="s">
        <v>1122</v>
      </c>
      <c r="B1287" s="649"/>
      <c r="C1287" s="637"/>
      <c r="D1287" s="626"/>
      <c r="E1287" s="206" t="s">
        <v>231</v>
      </c>
      <c r="F1287" s="206" t="s">
        <v>394</v>
      </c>
      <c r="G1287" s="206" t="s">
        <v>1391</v>
      </c>
      <c r="H1287" s="526" t="s">
        <v>1804</v>
      </c>
      <c r="I1287" s="145" t="s">
        <v>768</v>
      </c>
      <c r="J1287" s="130">
        <v>2</v>
      </c>
      <c r="K1287" s="203" t="s">
        <v>185</v>
      </c>
      <c r="L1287" s="145" t="s">
        <v>804</v>
      </c>
      <c r="M1287" s="131">
        <v>1</v>
      </c>
      <c r="N1287" s="132">
        <f t="shared" si="176"/>
        <v>2</v>
      </c>
      <c r="O1287" s="551" t="s">
        <v>6563</v>
      </c>
      <c r="P1287" s="481" t="s">
        <v>6545</v>
      </c>
      <c r="Q1287" s="338">
        <v>2</v>
      </c>
      <c r="R1287" s="171">
        <f t="shared" si="177"/>
        <v>4</v>
      </c>
      <c r="S1287" s="159"/>
      <c r="T1287" s="494"/>
      <c r="U1287" s="453"/>
      <c r="V1287" s="451"/>
      <c r="W1287" s="431"/>
      <c r="X1287" s="172"/>
      <c r="Y1287" s="429"/>
      <c r="Z1287" s="431"/>
      <c r="AA1287" s="431"/>
      <c r="AB1287" s="172"/>
      <c r="AC1287" s="173"/>
      <c r="AD1287" s="109"/>
      <c r="AE1287" s="78"/>
      <c r="AF1287" s="123">
        <f t="shared" si="172"/>
        <v>7227</v>
      </c>
    </row>
    <row r="1288" spans="1:33" ht="230.25" hidden="1" outlineLevel="3" thickBot="1" x14ac:dyDescent="0.25">
      <c r="A1288" s="251" t="s">
        <v>5286</v>
      </c>
      <c r="B1288" s="596" t="s">
        <v>3718</v>
      </c>
      <c r="C1288" s="637" t="s">
        <v>3719</v>
      </c>
      <c r="D1288" s="626" t="s">
        <v>3720</v>
      </c>
      <c r="E1288" s="206" t="s">
        <v>194</v>
      </c>
      <c r="F1288" s="206" t="s">
        <v>3721</v>
      </c>
      <c r="G1288" s="206" t="s">
        <v>1391</v>
      </c>
      <c r="H1288" s="526" t="s">
        <v>1227</v>
      </c>
      <c r="I1288" s="145" t="s">
        <v>768</v>
      </c>
      <c r="J1288" s="130">
        <v>2</v>
      </c>
      <c r="K1288" s="203" t="s">
        <v>185</v>
      </c>
      <c r="L1288" s="145" t="s">
        <v>804</v>
      </c>
      <c r="M1288" s="131">
        <v>2</v>
      </c>
      <c r="N1288" s="132">
        <f>J1288*M1288</f>
        <v>4</v>
      </c>
      <c r="O1288" s="551" t="s">
        <v>6563</v>
      </c>
      <c r="P1288" s="158" t="s">
        <v>103</v>
      </c>
      <c r="Q1288" s="338">
        <v>5</v>
      </c>
      <c r="R1288" s="171">
        <f>J1288*M1288*Q1288</f>
        <v>20</v>
      </c>
      <c r="S1288" s="159"/>
      <c r="T1288" s="494"/>
      <c r="U1288" s="453"/>
      <c r="V1288" s="451"/>
      <c r="W1288" s="431"/>
      <c r="X1288" s="172"/>
      <c r="Y1288" s="429"/>
      <c r="Z1288" s="431"/>
      <c r="AA1288" s="431"/>
      <c r="AB1288" s="172"/>
      <c r="AC1288" s="173"/>
      <c r="AD1288" s="109"/>
      <c r="AE1288" s="78"/>
      <c r="AF1288" s="123">
        <f t="shared" si="172"/>
        <v>13239</v>
      </c>
    </row>
    <row r="1289" spans="1:33" ht="230.25" hidden="1" outlineLevel="3" thickBot="1" x14ac:dyDescent="0.25">
      <c r="A1289" s="251" t="s">
        <v>5287</v>
      </c>
      <c r="B1289" s="597"/>
      <c r="C1289" s="637"/>
      <c r="D1289" s="626"/>
      <c r="E1289" s="206" t="s">
        <v>251</v>
      </c>
      <c r="F1289" s="206" t="s">
        <v>3721</v>
      </c>
      <c r="G1289" s="206" t="s">
        <v>1391</v>
      </c>
      <c r="H1289" s="526" t="s">
        <v>1227</v>
      </c>
      <c r="I1289" s="145" t="s">
        <v>768</v>
      </c>
      <c r="J1289" s="130">
        <v>2</v>
      </c>
      <c r="K1289" s="134" t="s">
        <v>446</v>
      </c>
      <c r="L1289" s="125" t="s">
        <v>5792</v>
      </c>
      <c r="M1289" s="131">
        <v>1</v>
      </c>
      <c r="N1289" s="132">
        <f>J1289*M1289</f>
        <v>2</v>
      </c>
      <c r="O1289" s="551" t="s">
        <v>6563</v>
      </c>
      <c r="P1289" s="70" t="s">
        <v>103</v>
      </c>
      <c r="Q1289" s="338">
        <v>5</v>
      </c>
      <c r="R1289" s="171">
        <f>J1289*M1289*Q1289</f>
        <v>10</v>
      </c>
      <c r="S1289" s="159"/>
      <c r="T1289" s="494"/>
      <c r="U1289" s="453"/>
      <c r="V1289" s="451"/>
      <c r="W1289" s="431"/>
      <c r="X1289" s="172"/>
      <c r="Y1289" s="429"/>
      <c r="Z1289" s="431"/>
      <c r="AA1289" s="431"/>
      <c r="AB1289" s="172"/>
      <c r="AC1289" s="173"/>
      <c r="AD1289" s="109"/>
      <c r="AE1289" s="78"/>
      <c r="AF1289" s="123">
        <f t="shared" si="172"/>
        <v>13240</v>
      </c>
    </row>
    <row r="1290" spans="1:33" ht="230.25" hidden="1" outlineLevel="3" thickBot="1" x14ac:dyDescent="0.25">
      <c r="A1290" s="251" t="s">
        <v>1123</v>
      </c>
      <c r="B1290" s="406" t="s">
        <v>3716</v>
      </c>
      <c r="C1290" s="293" t="s">
        <v>2000</v>
      </c>
      <c r="D1290" s="294" t="s">
        <v>395</v>
      </c>
      <c r="E1290" s="206" t="s">
        <v>1223</v>
      </c>
      <c r="F1290" s="206" t="s">
        <v>805</v>
      </c>
      <c r="G1290" s="206" t="s">
        <v>1391</v>
      </c>
      <c r="H1290" s="526" t="s">
        <v>1804</v>
      </c>
      <c r="I1290" s="145" t="s">
        <v>768</v>
      </c>
      <c r="J1290" s="130">
        <v>2</v>
      </c>
      <c r="K1290" s="203" t="s">
        <v>444</v>
      </c>
      <c r="L1290" s="125" t="s">
        <v>396</v>
      </c>
      <c r="M1290" s="148">
        <v>2</v>
      </c>
      <c r="N1290" s="132">
        <f t="shared" si="176"/>
        <v>4</v>
      </c>
      <c r="O1290" s="551" t="s">
        <v>6563</v>
      </c>
      <c r="P1290" s="323" t="s">
        <v>103</v>
      </c>
      <c r="Q1290" s="338">
        <v>5</v>
      </c>
      <c r="R1290" s="171">
        <f t="shared" si="177"/>
        <v>20</v>
      </c>
      <c r="S1290" s="159"/>
      <c r="T1290" s="494"/>
      <c r="U1290" s="453"/>
      <c r="V1290" s="451"/>
      <c r="W1290" s="431"/>
      <c r="X1290" s="172"/>
      <c r="Y1290" s="429"/>
      <c r="Z1290" s="431"/>
      <c r="AA1290" s="431"/>
      <c r="AB1290" s="172"/>
      <c r="AC1290" s="173"/>
      <c r="AD1290" s="109"/>
      <c r="AE1290" s="78"/>
      <c r="AF1290" s="123">
        <f t="shared" si="172"/>
        <v>7228</v>
      </c>
    </row>
    <row r="1291" spans="1:33" ht="230.25" hidden="1" outlineLevel="3" thickBot="1" x14ac:dyDescent="0.25">
      <c r="A1291" s="251" t="s">
        <v>1124</v>
      </c>
      <c r="B1291" s="647" t="s">
        <v>3696</v>
      </c>
      <c r="C1291" s="598" t="s">
        <v>2204</v>
      </c>
      <c r="D1291" s="604" t="s">
        <v>381</v>
      </c>
      <c r="E1291" s="206" t="s">
        <v>194</v>
      </c>
      <c r="F1291" s="206" t="s">
        <v>382</v>
      </c>
      <c r="G1291" s="206" t="s">
        <v>729</v>
      </c>
      <c r="H1291" s="526" t="s">
        <v>1227</v>
      </c>
      <c r="I1291" s="145" t="s">
        <v>768</v>
      </c>
      <c r="J1291" s="130">
        <v>1</v>
      </c>
      <c r="K1291" s="203" t="s">
        <v>185</v>
      </c>
      <c r="L1291" s="145" t="s">
        <v>802</v>
      </c>
      <c r="M1291" s="131">
        <v>1</v>
      </c>
      <c r="N1291" s="132">
        <f t="shared" si="176"/>
        <v>1</v>
      </c>
      <c r="O1291" s="551" t="s">
        <v>6563</v>
      </c>
      <c r="P1291" s="158" t="s">
        <v>103</v>
      </c>
      <c r="Q1291" s="338">
        <v>5</v>
      </c>
      <c r="R1291" s="171">
        <f t="shared" si="177"/>
        <v>5</v>
      </c>
      <c r="S1291" s="159"/>
      <c r="T1291" s="494"/>
      <c r="U1291" s="453"/>
      <c r="V1291" s="451"/>
      <c r="W1291" s="431"/>
      <c r="X1291" s="172"/>
      <c r="Y1291" s="429"/>
      <c r="Z1291" s="431"/>
      <c r="AA1291" s="431"/>
      <c r="AB1291" s="172"/>
      <c r="AC1291" s="173"/>
      <c r="AD1291" s="109"/>
      <c r="AE1291" s="78"/>
      <c r="AF1291" s="123">
        <f t="shared" ref="AF1291:AF1350" si="178">VALUE(RIGHT((IF(A1291="",0,A1291)),5))</f>
        <v>7229</v>
      </c>
    </row>
    <row r="1292" spans="1:33" ht="230.25" hidden="1" outlineLevel="3" thickBot="1" x14ac:dyDescent="0.25">
      <c r="A1292" s="251" t="s">
        <v>1125</v>
      </c>
      <c r="B1292" s="649"/>
      <c r="C1292" s="599"/>
      <c r="D1292" s="605"/>
      <c r="E1292" s="206" t="s">
        <v>251</v>
      </c>
      <c r="F1292" s="206" t="s">
        <v>1405</v>
      </c>
      <c r="G1292" s="206" t="s">
        <v>191</v>
      </c>
      <c r="H1292" s="526" t="s">
        <v>1227</v>
      </c>
      <c r="I1292" s="145" t="s">
        <v>768</v>
      </c>
      <c r="J1292" s="130">
        <v>2</v>
      </c>
      <c r="K1292" s="134" t="s">
        <v>446</v>
      </c>
      <c r="L1292" s="125" t="s">
        <v>5792</v>
      </c>
      <c r="M1292" s="194">
        <v>1</v>
      </c>
      <c r="N1292" s="132">
        <f t="shared" si="176"/>
        <v>2</v>
      </c>
      <c r="O1292" s="551" t="s">
        <v>6563</v>
      </c>
      <c r="P1292" s="70" t="s">
        <v>103</v>
      </c>
      <c r="Q1292" s="338">
        <v>5</v>
      </c>
      <c r="R1292" s="171">
        <f t="shared" si="177"/>
        <v>10</v>
      </c>
      <c r="S1292" s="159"/>
      <c r="T1292" s="494"/>
      <c r="U1292" s="453"/>
      <c r="V1292" s="451"/>
      <c r="W1292" s="431"/>
      <c r="X1292" s="172"/>
      <c r="Y1292" s="429"/>
      <c r="Z1292" s="431"/>
      <c r="AA1292" s="431"/>
      <c r="AB1292" s="172"/>
      <c r="AC1292" s="173"/>
      <c r="AD1292" s="109"/>
      <c r="AE1292" s="78"/>
      <c r="AF1292" s="123">
        <f t="shared" si="178"/>
        <v>7230</v>
      </c>
    </row>
    <row r="1293" spans="1:33" s="175" customFormat="1" ht="230.25" hidden="1" outlineLevel="3" thickBot="1" x14ac:dyDescent="0.25">
      <c r="A1293" s="251" t="s">
        <v>5288</v>
      </c>
      <c r="B1293" s="596" t="s">
        <v>4367</v>
      </c>
      <c r="C1293" s="600" t="s">
        <v>3722</v>
      </c>
      <c r="D1293" s="624" t="s">
        <v>2729</v>
      </c>
      <c r="E1293" s="209" t="s">
        <v>208</v>
      </c>
      <c r="F1293" s="209" t="s">
        <v>3370</v>
      </c>
      <c r="G1293" s="209" t="s">
        <v>1391</v>
      </c>
      <c r="H1293" s="526" t="s">
        <v>1227</v>
      </c>
      <c r="I1293" s="215" t="s">
        <v>768</v>
      </c>
      <c r="J1293" s="255">
        <v>1</v>
      </c>
      <c r="K1293" s="259" t="s">
        <v>192</v>
      </c>
      <c r="L1293" s="215" t="s">
        <v>203</v>
      </c>
      <c r="M1293" s="148">
        <v>1</v>
      </c>
      <c r="N1293" s="132">
        <f t="shared" si="176"/>
        <v>1</v>
      </c>
      <c r="O1293" s="551" t="s">
        <v>6563</v>
      </c>
      <c r="P1293" s="128" t="s">
        <v>103</v>
      </c>
      <c r="Q1293" s="321">
        <v>5</v>
      </c>
      <c r="R1293" s="171">
        <f t="shared" si="177"/>
        <v>5</v>
      </c>
      <c r="S1293" s="140"/>
      <c r="T1293" s="140"/>
      <c r="U1293" s="453"/>
      <c r="V1293" s="140"/>
      <c r="W1293" s="431"/>
      <c r="X1293" s="172"/>
      <c r="Y1293" s="429"/>
      <c r="Z1293" s="431"/>
      <c r="AA1293" s="431"/>
      <c r="AB1293" s="172"/>
      <c r="AC1293" s="173"/>
      <c r="AD1293" s="109"/>
      <c r="AE1293" s="78"/>
      <c r="AF1293" s="123">
        <f t="shared" si="178"/>
        <v>13241</v>
      </c>
      <c r="AG1293" s="78"/>
    </row>
    <row r="1294" spans="1:33" s="175" customFormat="1" ht="230.25" hidden="1" outlineLevel="3" thickBot="1" x14ac:dyDescent="0.25">
      <c r="A1294" s="251" t="s">
        <v>5289</v>
      </c>
      <c r="B1294" s="597"/>
      <c r="C1294" s="602"/>
      <c r="D1294" s="625"/>
      <c r="E1294" s="209" t="s">
        <v>255</v>
      </c>
      <c r="F1294" s="209" t="s">
        <v>3443</v>
      </c>
      <c r="G1294" s="143" t="s">
        <v>4218</v>
      </c>
      <c r="H1294" s="526" t="s">
        <v>1803</v>
      </c>
      <c r="I1294" s="215" t="s">
        <v>3018</v>
      </c>
      <c r="J1294" s="257">
        <v>3</v>
      </c>
      <c r="K1294" s="178" t="s">
        <v>453</v>
      </c>
      <c r="L1294" s="256" t="s">
        <v>449</v>
      </c>
      <c r="M1294" s="131">
        <v>2</v>
      </c>
      <c r="N1294" s="132">
        <f t="shared" si="176"/>
        <v>6</v>
      </c>
      <c r="O1294" s="551" t="s">
        <v>6563</v>
      </c>
      <c r="P1294" s="158" t="s">
        <v>6348</v>
      </c>
      <c r="Q1294" s="338">
        <v>3</v>
      </c>
      <c r="R1294" s="171">
        <f t="shared" si="177"/>
        <v>18</v>
      </c>
      <c r="S1294" s="140"/>
      <c r="T1294" s="140"/>
      <c r="U1294" s="453"/>
      <c r="V1294" s="140"/>
      <c r="W1294" s="431"/>
      <c r="X1294" s="172"/>
      <c r="Y1294" s="429"/>
      <c r="Z1294" s="431"/>
      <c r="AA1294" s="431"/>
      <c r="AB1294" s="172"/>
      <c r="AC1294" s="173"/>
      <c r="AD1294" s="109"/>
      <c r="AE1294" s="78"/>
      <c r="AF1294" s="123">
        <f t="shared" si="178"/>
        <v>13242</v>
      </c>
      <c r="AG1294" s="78"/>
    </row>
    <row r="1295" spans="1:33" ht="230.25" hidden="1" outlineLevel="3" thickBot="1" x14ac:dyDescent="0.25">
      <c r="A1295" s="251" t="s">
        <v>5290</v>
      </c>
      <c r="B1295" s="596" t="s">
        <v>3723</v>
      </c>
      <c r="C1295" s="601" t="s">
        <v>3724</v>
      </c>
      <c r="D1295" s="638" t="s">
        <v>2968</v>
      </c>
      <c r="E1295" s="209" t="s">
        <v>194</v>
      </c>
      <c r="F1295" s="209" t="s">
        <v>4407</v>
      </c>
      <c r="G1295" s="209" t="s">
        <v>1391</v>
      </c>
      <c r="H1295" s="526" t="s">
        <v>1227</v>
      </c>
      <c r="I1295" s="215" t="s">
        <v>768</v>
      </c>
      <c r="J1295" s="255">
        <v>1</v>
      </c>
      <c r="K1295" s="259" t="s">
        <v>185</v>
      </c>
      <c r="L1295" s="215" t="s">
        <v>804</v>
      </c>
      <c r="M1295" s="131">
        <v>1</v>
      </c>
      <c r="N1295" s="132">
        <f t="shared" si="176"/>
        <v>1</v>
      </c>
      <c r="O1295" s="551" t="s">
        <v>6563</v>
      </c>
      <c r="P1295" s="158" t="s">
        <v>103</v>
      </c>
      <c r="Q1295" s="321">
        <v>5</v>
      </c>
      <c r="R1295" s="171">
        <f t="shared" si="177"/>
        <v>5</v>
      </c>
      <c r="S1295" s="176"/>
      <c r="T1295" s="491"/>
      <c r="U1295" s="453"/>
      <c r="V1295" s="453"/>
      <c r="W1295" s="431"/>
      <c r="X1295" s="172"/>
      <c r="Y1295" s="429"/>
      <c r="Z1295" s="431"/>
      <c r="AA1295" s="431"/>
      <c r="AB1295" s="172"/>
      <c r="AC1295" s="173"/>
      <c r="AD1295" s="109"/>
      <c r="AE1295" s="78"/>
      <c r="AF1295" s="123">
        <f t="shared" si="178"/>
        <v>13243</v>
      </c>
    </row>
    <row r="1296" spans="1:33" ht="230.25" hidden="1" outlineLevel="3" thickBot="1" x14ac:dyDescent="0.25">
      <c r="A1296" s="251" t="s">
        <v>5291</v>
      </c>
      <c r="B1296" s="597"/>
      <c r="C1296" s="602"/>
      <c r="D1296" s="625"/>
      <c r="E1296" s="209" t="s">
        <v>251</v>
      </c>
      <c r="F1296" s="209" t="s">
        <v>3643</v>
      </c>
      <c r="G1296" s="209" t="s">
        <v>1391</v>
      </c>
      <c r="H1296" s="526" t="s">
        <v>1227</v>
      </c>
      <c r="I1296" s="215" t="s">
        <v>768</v>
      </c>
      <c r="J1296" s="255">
        <v>1</v>
      </c>
      <c r="K1296" s="178" t="s">
        <v>446</v>
      </c>
      <c r="L1296" s="256" t="s">
        <v>5792</v>
      </c>
      <c r="M1296" s="131">
        <v>1</v>
      </c>
      <c r="N1296" s="132">
        <f t="shared" si="176"/>
        <v>1</v>
      </c>
      <c r="O1296" s="551" t="s">
        <v>6563</v>
      </c>
      <c r="P1296" s="158" t="s">
        <v>103</v>
      </c>
      <c r="Q1296" s="321">
        <v>5</v>
      </c>
      <c r="R1296" s="171">
        <f t="shared" si="177"/>
        <v>5</v>
      </c>
      <c r="S1296" s="176"/>
      <c r="T1296" s="491"/>
      <c r="U1296" s="453"/>
      <c r="V1296" s="453"/>
      <c r="W1296" s="431"/>
      <c r="X1296" s="172"/>
      <c r="Y1296" s="429"/>
      <c r="Z1296" s="431"/>
      <c r="AA1296" s="431"/>
      <c r="AB1296" s="172"/>
      <c r="AC1296" s="173"/>
      <c r="AD1296" s="109"/>
      <c r="AE1296" s="78"/>
      <c r="AF1296" s="123">
        <f t="shared" si="178"/>
        <v>13244</v>
      </c>
    </row>
    <row r="1297" spans="1:32" ht="230.25" hidden="1" outlineLevel="3" thickBot="1" x14ac:dyDescent="0.25">
      <c r="A1297" s="251" t="s">
        <v>5292</v>
      </c>
      <c r="B1297" s="596" t="s">
        <v>3725</v>
      </c>
      <c r="C1297" s="601" t="s">
        <v>3726</v>
      </c>
      <c r="D1297" s="638" t="s">
        <v>3644</v>
      </c>
      <c r="E1297" s="209" t="s">
        <v>1325</v>
      </c>
      <c r="F1297" s="209" t="s">
        <v>4407</v>
      </c>
      <c r="G1297" s="209" t="s">
        <v>1391</v>
      </c>
      <c r="H1297" s="526" t="s">
        <v>1227</v>
      </c>
      <c r="I1297" s="215" t="s">
        <v>768</v>
      </c>
      <c r="J1297" s="255">
        <v>1</v>
      </c>
      <c r="K1297" s="259" t="s">
        <v>185</v>
      </c>
      <c r="L1297" s="215" t="s">
        <v>804</v>
      </c>
      <c r="M1297" s="131">
        <v>2</v>
      </c>
      <c r="N1297" s="132">
        <f t="shared" si="176"/>
        <v>2</v>
      </c>
      <c r="O1297" s="551" t="s">
        <v>6563</v>
      </c>
      <c r="P1297" s="158" t="s">
        <v>103</v>
      </c>
      <c r="Q1297" s="321">
        <v>5</v>
      </c>
      <c r="R1297" s="171">
        <f t="shared" si="177"/>
        <v>10</v>
      </c>
      <c r="S1297" s="176"/>
      <c r="T1297" s="491"/>
      <c r="U1297" s="453"/>
      <c r="V1297" s="453"/>
      <c r="W1297" s="431"/>
      <c r="X1297" s="172"/>
      <c r="Y1297" s="429"/>
      <c r="Z1297" s="431"/>
      <c r="AA1297" s="431"/>
      <c r="AB1297" s="172"/>
      <c r="AC1297" s="173"/>
      <c r="AD1297" s="109"/>
      <c r="AE1297" s="78"/>
      <c r="AF1297" s="123">
        <f t="shared" si="178"/>
        <v>13245</v>
      </c>
    </row>
    <row r="1298" spans="1:32" ht="230.25" hidden="1" outlineLevel="3" thickBot="1" x14ac:dyDescent="0.25">
      <c r="A1298" s="251" t="s">
        <v>5293</v>
      </c>
      <c r="B1298" s="597"/>
      <c r="C1298" s="602"/>
      <c r="D1298" s="625"/>
      <c r="E1298" s="209" t="s">
        <v>257</v>
      </c>
      <c r="F1298" s="209" t="s">
        <v>4407</v>
      </c>
      <c r="G1298" s="209" t="s">
        <v>1391</v>
      </c>
      <c r="H1298" s="526" t="s">
        <v>1227</v>
      </c>
      <c r="I1298" s="215" t="s">
        <v>768</v>
      </c>
      <c r="J1298" s="255">
        <v>1</v>
      </c>
      <c r="K1298" s="178" t="s">
        <v>446</v>
      </c>
      <c r="L1298" s="256" t="s">
        <v>5792</v>
      </c>
      <c r="M1298" s="131">
        <v>2</v>
      </c>
      <c r="N1298" s="132">
        <f t="shared" si="176"/>
        <v>2</v>
      </c>
      <c r="O1298" s="551" t="s">
        <v>6563</v>
      </c>
      <c r="P1298" s="158" t="s">
        <v>103</v>
      </c>
      <c r="Q1298" s="321">
        <v>5</v>
      </c>
      <c r="R1298" s="171">
        <f t="shared" si="177"/>
        <v>10</v>
      </c>
      <c r="S1298" s="176"/>
      <c r="T1298" s="491"/>
      <c r="U1298" s="453"/>
      <c r="V1298" s="453"/>
      <c r="W1298" s="209"/>
      <c r="X1298" s="172"/>
      <c r="Y1298" s="211"/>
      <c r="Z1298" s="209"/>
      <c r="AA1298" s="209"/>
      <c r="AB1298" s="172"/>
      <c r="AC1298" s="173"/>
      <c r="AD1298" s="109"/>
      <c r="AE1298" s="78"/>
      <c r="AF1298" s="123">
        <f t="shared" si="178"/>
        <v>13246</v>
      </c>
    </row>
    <row r="1299" spans="1:32" ht="21" outlineLevel="2" collapsed="1" thickBot="1" x14ac:dyDescent="0.25">
      <c r="A1299" s="144"/>
      <c r="B1299" s="290" t="s">
        <v>1432</v>
      </c>
      <c r="C1299" s="275"/>
      <c r="D1299" s="290"/>
      <c r="E1299" s="117"/>
      <c r="F1299" s="117"/>
      <c r="G1299" s="117"/>
      <c r="H1299" s="117"/>
      <c r="I1299" s="117"/>
      <c r="J1299" s="117"/>
      <c r="K1299" s="117"/>
      <c r="L1299" s="117"/>
      <c r="M1299" s="117"/>
      <c r="N1299" s="117"/>
      <c r="O1299" s="117"/>
      <c r="P1299" s="117"/>
      <c r="Q1299" s="117"/>
      <c r="R1299" s="117"/>
      <c r="S1299" s="117"/>
      <c r="T1299" s="117"/>
      <c r="U1299" s="117"/>
      <c r="V1299" s="117"/>
      <c r="W1299" s="117"/>
      <c r="X1299" s="117"/>
      <c r="Y1299" s="117"/>
      <c r="Z1299" s="117"/>
      <c r="AA1299" s="117"/>
      <c r="AB1299" s="117"/>
      <c r="AC1299" s="117"/>
      <c r="AD1299" s="118"/>
      <c r="AE1299" s="78"/>
      <c r="AF1299" s="123">
        <f t="shared" si="178"/>
        <v>0</v>
      </c>
    </row>
    <row r="1300" spans="1:32" ht="230.25" hidden="1" outlineLevel="4" thickBot="1" x14ac:dyDescent="0.25">
      <c r="A1300" s="144" t="s">
        <v>1153</v>
      </c>
      <c r="B1300" s="740" t="s">
        <v>4164</v>
      </c>
      <c r="C1300" s="669" t="s">
        <v>2221</v>
      </c>
      <c r="D1300" s="680" t="s">
        <v>1410</v>
      </c>
      <c r="E1300" s="206" t="s">
        <v>790</v>
      </c>
      <c r="F1300" s="514" t="s">
        <v>6505</v>
      </c>
      <c r="G1300" s="205" t="s">
        <v>1247</v>
      </c>
      <c r="H1300" s="217" t="s">
        <v>1228</v>
      </c>
      <c r="I1300" s="145" t="s">
        <v>1178</v>
      </c>
      <c r="J1300" s="130">
        <v>3</v>
      </c>
      <c r="K1300" s="203" t="s">
        <v>124</v>
      </c>
      <c r="L1300" s="145" t="s">
        <v>804</v>
      </c>
      <c r="M1300" s="131">
        <v>3</v>
      </c>
      <c r="N1300" s="132">
        <f t="shared" ref="N1300:N1310" si="179">J1300*M1300</f>
        <v>9</v>
      </c>
      <c r="O1300" s="551" t="s">
        <v>6563</v>
      </c>
      <c r="P1300" s="481" t="s">
        <v>6070</v>
      </c>
      <c r="Q1300" s="321">
        <v>2</v>
      </c>
      <c r="R1300" s="171">
        <f>J1300*M1300*Q1300</f>
        <v>18</v>
      </c>
      <c r="S1300" s="176"/>
      <c r="T1300" s="491"/>
      <c r="U1300" s="453"/>
      <c r="V1300" s="453" t="s">
        <v>360</v>
      </c>
      <c r="W1300" s="209"/>
      <c r="X1300" s="172"/>
      <c r="Y1300" s="211"/>
      <c r="Z1300" s="209"/>
      <c r="AA1300" s="209"/>
      <c r="AB1300" s="172"/>
      <c r="AC1300" s="173">
        <f>Z1300*AA1300*AB1300</f>
        <v>0</v>
      </c>
      <c r="AD1300" s="109" t="s">
        <v>108</v>
      </c>
      <c r="AE1300" s="78"/>
      <c r="AF1300" s="123">
        <f t="shared" si="178"/>
        <v>7269</v>
      </c>
    </row>
    <row r="1301" spans="1:32" ht="230.25" hidden="1" outlineLevel="4" thickBot="1" x14ac:dyDescent="0.25">
      <c r="A1301" s="144" t="s">
        <v>1154</v>
      </c>
      <c r="B1301" s="649"/>
      <c r="C1301" s="598"/>
      <c r="D1301" s="604"/>
      <c r="E1301" s="206" t="s">
        <v>383</v>
      </c>
      <c r="F1301" s="206" t="s">
        <v>1059</v>
      </c>
      <c r="G1301" s="205" t="s">
        <v>1247</v>
      </c>
      <c r="H1301" s="217" t="s">
        <v>1228</v>
      </c>
      <c r="I1301" s="145" t="s">
        <v>1178</v>
      </c>
      <c r="J1301" s="130">
        <v>3</v>
      </c>
      <c r="K1301" s="203" t="s">
        <v>5950</v>
      </c>
      <c r="L1301" s="145" t="s">
        <v>804</v>
      </c>
      <c r="M1301" s="131">
        <v>2</v>
      </c>
      <c r="N1301" s="132">
        <f t="shared" si="179"/>
        <v>6</v>
      </c>
      <c r="O1301" s="551" t="s">
        <v>6563</v>
      </c>
      <c r="P1301" s="481" t="s">
        <v>6070</v>
      </c>
      <c r="Q1301" s="321">
        <v>2</v>
      </c>
      <c r="R1301" s="171">
        <f>J1301*M1301*Q1301</f>
        <v>12</v>
      </c>
      <c r="S1301" s="176"/>
      <c r="T1301" s="491"/>
      <c r="U1301" s="453"/>
      <c r="V1301" s="453" t="s">
        <v>361</v>
      </c>
      <c r="W1301" s="209"/>
      <c r="X1301" s="172"/>
      <c r="Y1301" s="211"/>
      <c r="Z1301" s="209"/>
      <c r="AA1301" s="209"/>
      <c r="AB1301" s="172"/>
      <c r="AC1301" s="173">
        <f>Z1301*AA1301*AB1301</f>
        <v>0</v>
      </c>
      <c r="AD1301" s="109" t="s">
        <v>108</v>
      </c>
      <c r="AE1301" s="78"/>
      <c r="AF1301" s="123">
        <f t="shared" si="178"/>
        <v>7270</v>
      </c>
    </row>
    <row r="1302" spans="1:32" ht="230.25" hidden="1" outlineLevel="4" thickBot="1" x14ac:dyDescent="0.25">
      <c r="A1302" s="144" t="s">
        <v>1155</v>
      </c>
      <c r="B1302" s="647" t="s">
        <v>3700</v>
      </c>
      <c r="C1302" s="623" t="s">
        <v>2326</v>
      </c>
      <c r="D1302" s="603" t="s">
        <v>306</v>
      </c>
      <c r="E1302" s="206" t="s">
        <v>384</v>
      </c>
      <c r="F1302" s="206" t="s">
        <v>5877</v>
      </c>
      <c r="G1302" s="205" t="s">
        <v>1247</v>
      </c>
      <c r="H1302" s="217" t="s">
        <v>1228</v>
      </c>
      <c r="I1302" s="145" t="s">
        <v>1178</v>
      </c>
      <c r="J1302" s="130">
        <v>3</v>
      </c>
      <c r="K1302" s="203" t="s">
        <v>385</v>
      </c>
      <c r="L1302" s="145" t="s">
        <v>804</v>
      </c>
      <c r="M1302" s="148">
        <v>1</v>
      </c>
      <c r="N1302" s="132">
        <f t="shared" si="179"/>
        <v>3</v>
      </c>
      <c r="O1302" s="551" t="s">
        <v>6563</v>
      </c>
      <c r="P1302" s="481" t="s">
        <v>6070</v>
      </c>
      <c r="Q1302" s="338">
        <v>2</v>
      </c>
      <c r="R1302" s="149">
        <f>N1302*Q1302</f>
        <v>6</v>
      </c>
      <c r="S1302" s="159"/>
      <c r="T1302" s="494"/>
      <c r="U1302" s="451"/>
      <c r="V1302" s="451"/>
      <c r="W1302" s="209"/>
      <c r="X1302" s="209"/>
      <c r="Y1302" s="211"/>
      <c r="Z1302" s="209"/>
      <c r="AA1302" s="209"/>
      <c r="AB1302" s="160"/>
      <c r="AC1302" s="155"/>
      <c r="AD1302" s="119"/>
      <c r="AE1302" s="78"/>
      <c r="AF1302" s="123">
        <f t="shared" si="178"/>
        <v>7271</v>
      </c>
    </row>
    <row r="1303" spans="1:32" ht="230.25" hidden="1" outlineLevel="4" thickBot="1" x14ac:dyDescent="0.25">
      <c r="A1303" s="144" t="s">
        <v>1156</v>
      </c>
      <c r="B1303" s="649"/>
      <c r="C1303" s="599"/>
      <c r="D1303" s="605"/>
      <c r="E1303" s="206" t="s">
        <v>386</v>
      </c>
      <c r="F1303" s="206" t="s">
        <v>5878</v>
      </c>
      <c r="G1303" s="205" t="s">
        <v>1247</v>
      </c>
      <c r="H1303" s="217" t="s">
        <v>1228</v>
      </c>
      <c r="I1303" s="145" t="s">
        <v>1178</v>
      </c>
      <c r="J1303" s="130">
        <v>3</v>
      </c>
      <c r="K1303" s="203" t="s">
        <v>385</v>
      </c>
      <c r="L1303" s="145" t="s">
        <v>804</v>
      </c>
      <c r="M1303" s="148">
        <v>1</v>
      </c>
      <c r="N1303" s="132">
        <f t="shared" si="179"/>
        <v>3</v>
      </c>
      <c r="O1303" s="551" t="s">
        <v>6563</v>
      </c>
      <c r="P1303" s="481" t="s">
        <v>6070</v>
      </c>
      <c r="Q1303" s="338">
        <v>2</v>
      </c>
      <c r="R1303" s="149">
        <f>N1303*Q1303</f>
        <v>6</v>
      </c>
      <c r="S1303" s="159"/>
      <c r="T1303" s="494"/>
      <c r="U1303" s="451"/>
      <c r="V1303" s="451"/>
      <c r="W1303" s="209"/>
      <c r="X1303" s="209"/>
      <c r="Y1303" s="211"/>
      <c r="Z1303" s="209"/>
      <c r="AA1303" s="209"/>
      <c r="AB1303" s="160"/>
      <c r="AC1303" s="155"/>
      <c r="AD1303" s="119"/>
      <c r="AE1303" s="78"/>
      <c r="AF1303" s="123">
        <f t="shared" si="178"/>
        <v>7272</v>
      </c>
    </row>
    <row r="1304" spans="1:32" ht="230.25" hidden="1" outlineLevel="4" thickBot="1" x14ac:dyDescent="0.25">
      <c r="A1304" s="251" t="s">
        <v>5294</v>
      </c>
      <c r="B1304" s="658" t="s">
        <v>3701</v>
      </c>
      <c r="C1304" s="601" t="s">
        <v>2325</v>
      </c>
      <c r="D1304" s="638" t="s">
        <v>306</v>
      </c>
      <c r="E1304" s="209" t="s">
        <v>384</v>
      </c>
      <c r="F1304" s="209" t="s">
        <v>5878</v>
      </c>
      <c r="G1304" s="143" t="s">
        <v>1247</v>
      </c>
      <c r="H1304" s="252" t="s">
        <v>1228</v>
      </c>
      <c r="I1304" s="215" t="s">
        <v>1178</v>
      </c>
      <c r="J1304" s="255">
        <v>3</v>
      </c>
      <c r="K1304" s="259" t="s">
        <v>385</v>
      </c>
      <c r="L1304" s="215" t="s">
        <v>804</v>
      </c>
      <c r="M1304" s="148">
        <v>1</v>
      </c>
      <c r="N1304" s="132">
        <f t="shared" si="179"/>
        <v>3</v>
      </c>
      <c r="O1304" s="551" t="s">
        <v>6563</v>
      </c>
      <c r="P1304" s="481" t="s">
        <v>6070</v>
      </c>
      <c r="Q1304" s="338">
        <v>2</v>
      </c>
      <c r="R1304" s="149">
        <f>N1304*Q1304</f>
        <v>6</v>
      </c>
      <c r="S1304" s="159"/>
      <c r="T1304" s="494"/>
      <c r="U1304" s="451"/>
      <c r="V1304" s="451"/>
      <c r="W1304" s="209"/>
      <c r="X1304" s="209"/>
      <c r="Y1304" s="211"/>
      <c r="Z1304" s="209"/>
      <c r="AA1304" s="209"/>
      <c r="AB1304" s="160"/>
      <c r="AC1304" s="155"/>
      <c r="AD1304" s="119"/>
      <c r="AE1304" s="78"/>
      <c r="AF1304" s="123">
        <f t="shared" si="178"/>
        <v>13247</v>
      </c>
    </row>
    <row r="1305" spans="1:32" ht="230.25" hidden="1" outlineLevel="4" thickBot="1" x14ac:dyDescent="0.25">
      <c r="A1305" s="251" t="s">
        <v>5295</v>
      </c>
      <c r="B1305" s="660"/>
      <c r="C1305" s="602"/>
      <c r="D1305" s="625"/>
      <c r="E1305" s="209" t="s">
        <v>386</v>
      </c>
      <c r="F1305" s="209" t="s">
        <v>5879</v>
      </c>
      <c r="G1305" s="143" t="s">
        <v>1247</v>
      </c>
      <c r="H1305" s="252" t="s">
        <v>1228</v>
      </c>
      <c r="I1305" s="215" t="s">
        <v>1178</v>
      </c>
      <c r="J1305" s="255">
        <v>3</v>
      </c>
      <c r="K1305" s="259" t="s">
        <v>385</v>
      </c>
      <c r="L1305" s="215" t="s">
        <v>804</v>
      </c>
      <c r="M1305" s="331">
        <v>1</v>
      </c>
      <c r="N1305" s="132">
        <f t="shared" si="179"/>
        <v>3</v>
      </c>
      <c r="O1305" s="551" t="s">
        <v>6563</v>
      </c>
      <c r="P1305" s="481" t="s">
        <v>6070</v>
      </c>
      <c r="Q1305" s="338">
        <v>2</v>
      </c>
      <c r="R1305" s="149">
        <f>N1305*Q1305</f>
        <v>6</v>
      </c>
      <c r="S1305" s="159"/>
      <c r="T1305" s="494"/>
      <c r="U1305" s="451"/>
      <c r="V1305" s="451"/>
      <c r="W1305" s="209"/>
      <c r="X1305" s="209"/>
      <c r="Y1305" s="211"/>
      <c r="Z1305" s="209"/>
      <c r="AA1305" s="209"/>
      <c r="AB1305" s="160"/>
      <c r="AC1305" s="155"/>
      <c r="AD1305" s="119"/>
      <c r="AE1305" s="78"/>
      <c r="AF1305" s="123">
        <f t="shared" si="178"/>
        <v>13248</v>
      </c>
    </row>
    <row r="1306" spans="1:32" ht="230.25" hidden="1" outlineLevel="3" thickBot="1" x14ac:dyDescent="0.25">
      <c r="A1306" s="251" t="s">
        <v>5296</v>
      </c>
      <c r="B1306" s="658" t="s">
        <v>3704</v>
      </c>
      <c r="C1306" s="601" t="s">
        <v>3728</v>
      </c>
      <c r="D1306" s="638" t="s">
        <v>688</v>
      </c>
      <c r="E1306" s="209" t="s">
        <v>803</v>
      </c>
      <c r="F1306" s="209" t="s">
        <v>1401</v>
      </c>
      <c r="G1306" s="209" t="s">
        <v>1391</v>
      </c>
      <c r="H1306" s="526" t="s">
        <v>1804</v>
      </c>
      <c r="I1306" s="215" t="s">
        <v>768</v>
      </c>
      <c r="J1306" s="255">
        <v>1</v>
      </c>
      <c r="K1306" s="259" t="s">
        <v>192</v>
      </c>
      <c r="L1306" s="215" t="s">
        <v>203</v>
      </c>
      <c r="M1306" s="148">
        <v>1</v>
      </c>
      <c r="N1306" s="132">
        <f t="shared" si="179"/>
        <v>1</v>
      </c>
      <c r="O1306" s="551" t="s">
        <v>6563</v>
      </c>
      <c r="P1306" s="70" t="s">
        <v>103</v>
      </c>
      <c r="Q1306" s="321">
        <v>5</v>
      </c>
      <c r="R1306" s="171">
        <f>N1306*Q1306</f>
        <v>5</v>
      </c>
      <c r="S1306" s="159"/>
      <c r="T1306" s="494"/>
      <c r="U1306" s="451"/>
      <c r="V1306" s="451"/>
      <c r="W1306" s="209"/>
      <c r="X1306" s="209"/>
      <c r="Y1306" s="211"/>
      <c r="Z1306" s="209"/>
      <c r="AA1306" s="209"/>
      <c r="AB1306" s="160"/>
      <c r="AC1306" s="155"/>
      <c r="AD1306" s="119"/>
      <c r="AE1306" s="78"/>
      <c r="AF1306" s="123">
        <f t="shared" si="178"/>
        <v>13249</v>
      </c>
    </row>
    <row r="1307" spans="1:32" ht="230.25" hidden="1" outlineLevel="3" thickBot="1" x14ac:dyDescent="0.25">
      <c r="A1307" s="251" t="s">
        <v>5297</v>
      </c>
      <c r="B1307" s="660"/>
      <c r="C1307" s="602"/>
      <c r="D1307" s="625"/>
      <c r="E1307" s="209" t="s">
        <v>452</v>
      </c>
      <c r="F1307" s="209" t="s">
        <v>5883</v>
      </c>
      <c r="G1307" s="143" t="s">
        <v>1247</v>
      </c>
      <c r="H1307" s="252" t="s">
        <v>1228</v>
      </c>
      <c r="I1307" s="215" t="s">
        <v>1178</v>
      </c>
      <c r="J1307" s="255">
        <v>3</v>
      </c>
      <c r="K1307" s="259" t="s">
        <v>453</v>
      </c>
      <c r="L1307" s="215" t="s">
        <v>804</v>
      </c>
      <c r="M1307" s="194">
        <v>1</v>
      </c>
      <c r="N1307" s="132">
        <f t="shared" si="179"/>
        <v>3</v>
      </c>
      <c r="O1307" s="551" t="s">
        <v>6563</v>
      </c>
      <c r="P1307" s="481" t="s">
        <v>6070</v>
      </c>
      <c r="Q1307" s="321">
        <v>2</v>
      </c>
      <c r="R1307" s="171">
        <f>J1307*M1307*Q1307</f>
        <v>6</v>
      </c>
      <c r="S1307" s="159"/>
      <c r="T1307" s="494"/>
      <c r="U1307" s="451"/>
      <c r="V1307" s="451"/>
      <c r="W1307" s="209"/>
      <c r="X1307" s="209"/>
      <c r="Y1307" s="211"/>
      <c r="Z1307" s="209"/>
      <c r="AA1307" s="209"/>
      <c r="AB1307" s="160"/>
      <c r="AC1307" s="155"/>
      <c r="AD1307" s="119"/>
      <c r="AE1307" s="78"/>
      <c r="AF1307" s="123">
        <f t="shared" si="178"/>
        <v>13250</v>
      </c>
    </row>
    <row r="1308" spans="1:32" ht="230.25" hidden="1" outlineLevel="3" thickBot="1" x14ac:dyDescent="0.25">
      <c r="A1308" s="251" t="s">
        <v>5298</v>
      </c>
      <c r="B1308" s="658" t="s">
        <v>3705</v>
      </c>
      <c r="C1308" s="600" t="s">
        <v>3729</v>
      </c>
      <c r="D1308" s="624" t="s">
        <v>176</v>
      </c>
      <c r="E1308" s="209" t="s">
        <v>1426</v>
      </c>
      <c r="F1308" s="209" t="s">
        <v>362</v>
      </c>
      <c r="G1308" s="209" t="s">
        <v>1391</v>
      </c>
      <c r="H1308" s="526" t="s">
        <v>1227</v>
      </c>
      <c r="I1308" s="215" t="s">
        <v>768</v>
      </c>
      <c r="J1308" s="255">
        <v>2</v>
      </c>
      <c r="K1308" s="259" t="s">
        <v>192</v>
      </c>
      <c r="L1308" s="215" t="s">
        <v>203</v>
      </c>
      <c r="M1308" s="148">
        <v>2</v>
      </c>
      <c r="N1308" s="132">
        <f t="shared" si="179"/>
        <v>4</v>
      </c>
      <c r="O1308" s="551" t="s">
        <v>6563</v>
      </c>
      <c r="P1308" s="188" t="s">
        <v>103</v>
      </c>
      <c r="Q1308" s="321">
        <v>5</v>
      </c>
      <c r="R1308" s="171">
        <f>N1308*Q1308</f>
        <v>20</v>
      </c>
      <c r="S1308" s="176"/>
      <c r="T1308" s="491"/>
      <c r="U1308" s="453"/>
      <c r="V1308" s="453"/>
      <c r="W1308" s="209"/>
      <c r="X1308" s="172"/>
      <c r="Y1308" s="211"/>
      <c r="Z1308" s="209"/>
      <c r="AA1308" s="209"/>
      <c r="AB1308" s="172"/>
      <c r="AC1308" s="173"/>
      <c r="AD1308" s="109"/>
      <c r="AE1308" s="78"/>
      <c r="AF1308" s="123">
        <f t="shared" si="178"/>
        <v>13251</v>
      </c>
    </row>
    <row r="1309" spans="1:32" ht="230.25" hidden="1" outlineLevel="3" thickBot="1" x14ac:dyDescent="0.25">
      <c r="A1309" s="251" t="s">
        <v>5299</v>
      </c>
      <c r="B1309" s="660"/>
      <c r="C1309" s="602"/>
      <c r="D1309" s="638"/>
      <c r="E1309" s="209" t="s">
        <v>1427</v>
      </c>
      <c r="F1309" s="209" t="s">
        <v>5880</v>
      </c>
      <c r="G1309" s="143" t="s">
        <v>1247</v>
      </c>
      <c r="H1309" s="252" t="s">
        <v>1228</v>
      </c>
      <c r="I1309" s="215" t="s">
        <v>1178</v>
      </c>
      <c r="J1309" s="255">
        <v>3</v>
      </c>
      <c r="K1309" s="259" t="s">
        <v>177</v>
      </c>
      <c r="L1309" s="215" t="s">
        <v>813</v>
      </c>
      <c r="M1309" s="131">
        <v>2</v>
      </c>
      <c r="N1309" s="132">
        <f t="shared" si="179"/>
        <v>6</v>
      </c>
      <c r="O1309" s="551" t="s">
        <v>6563</v>
      </c>
      <c r="P1309" s="481" t="s">
        <v>6070</v>
      </c>
      <c r="Q1309" s="321">
        <v>2</v>
      </c>
      <c r="R1309" s="171">
        <f>N1309*Q1309</f>
        <v>12</v>
      </c>
      <c r="S1309" s="176"/>
      <c r="T1309" s="491"/>
      <c r="U1309" s="453"/>
      <c r="V1309" s="453"/>
      <c r="W1309" s="431"/>
      <c r="X1309" s="172"/>
      <c r="Y1309" s="429"/>
      <c r="Z1309" s="431"/>
      <c r="AA1309" s="431"/>
      <c r="AB1309" s="172"/>
      <c r="AC1309" s="173"/>
      <c r="AD1309" s="109"/>
      <c r="AE1309" s="78"/>
      <c r="AF1309" s="123">
        <f t="shared" si="178"/>
        <v>13252</v>
      </c>
    </row>
    <row r="1310" spans="1:32" ht="230.25" hidden="1" outlineLevel="3" thickBot="1" x14ac:dyDescent="0.25">
      <c r="A1310" s="251" t="s">
        <v>1157</v>
      </c>
      <c r="B1310" s="176" t="s">
        <v>6513</v>
      </c>
      <c r="C1310" s="303" t="s">
        <v>1968</v>
      </c>
      <c r="D1310" s="517" t="s">
        <v>1399</v>
      </c>
      <c r="E1310" s="209" t="s">
        <v>5953</v>
      </c>
      <c r="F1310" s="508" t="s">
        <v>1949</v>
      </c>
      <c r="G1310" s="143" t="s">
        <v>1247</v>
      </c>
      <c r="H1310" s="252" t="s">
        <v>1228</v>
      </c>
      <c r="I1310" s="215" t="s">
        <v>1178</v>
      </c>
      <c r="J1310" s="255">
        <v>3</v>
      </c>
      <c r="K1310" s="259" t="s">
        <v>193</v>
      </c>
      <c r="L1310" s="215" t="s">
        <v>804</v>
      </c>
      <c r="M1310" s="331">
        <v>1</v>
      </c>
      <c r="N1310" s="132">
        <f t="shared" si="179"/>
        <v>3</v>
      </c>
      <c r="O1310" s="551" t="s">
        <v>6563</v>
      </c>
      <c r="P1310" s="481" t="s">
        <v>6070</v>
      </c>
      <c r="Q1310" s="338">
        <v>2</v>
      </c>
      <c r="R1310" s="149">
        <f>N1310*Q1310</f>
        <v>6</v>
      </c>
      <c r="S1310" s="159"/>
      <c r="T1310" s="494"/>
      <c r="U1310" s="453"/>
      <c r="V1310" s="451"/>
      <c r="W1310" s="431"/>
      <c r="X1310" s="172"/>
      <c r="Y1310" s="429"/>
      <c r="Z1310" s="431"/>
      <c r="AA1310" s="431"/>
      <c r="AB1310" s="172"/>
      <c r="AC1310" s="173"/>
      <c r="AD1310" s="109"/>
      <c r="AE1310" s="78"/>
      <c r="AF1310" s="123">
        <f t="shared" si="178"/>
        <v>7273</v>
      </c>
    </row>
    <row r="1311" spans="1:32" ht="230.25" hidden="1" outlineLevel="3" thickBot="1" x14ac:dyDescent="0.25">
      <c r="A1311" s="251" t="s">
        <v>5300</v>
      </c>
      <c r="B1311" s="646" t="s">
        <v>6509</v>
      </c>
      <c r="C1311" s="600" t="s">
        <v>3730</v>
      </c>
      <c r="D1311" s="624" t="s">
        <v>2729</v>
      </c>
      <c r="E1311" s="209" t="s">
        <v>208</v>
      </c>
      <c r="F1311" s="139" t="s">
        <v>4295</v>
      </c>
      <c r="G1311" s="133" t="s">
        <v>674</v>
      </c>
      <c r="H1311" s="526" t="s">
        <v>1227</v>
      </c>
      <c r="I1311" s="215" t="s">
        <v>768</v>
      </c>
      <c r="J1311" s="257">
        <v>1</v>
      </c>
      <c r="K1311" s="259" t="s">
        <v>192</v>
      </c>
      <c r="L1311" s="215" t="s">
        <v>203</v>
      </c>
      <c r="M1311" s="149">
        <v>1</v>
      </c>
      <c r="N1311" s="147">
        <f>M1311*J1311</f>
        <v>1</v>
      </c>
      <c r="O1311" s="551" t="s">
        <v>6563</v>
      </c>
      <c r="P1311" s="128" t="s">
        <v>103</v>
      </c>
      <c r="Q1311" s="338">
        <v>5</v>
      </c>
      <c r="R1311" s="149">
        <f>Q1311*N1311</f>
        <v>5</v>
      </c>
      <c r="S1311" s="150"/>
      <c r="T1311" s="494"/>
      <c r="U1311" s="453"/>
      <c r="V1311" s="456"/>
      <c r="W1311" s="431"/>
      <c r="X1311" s="172"/>
      <c r="Y1311" s="429"/>
      <c r="Z1311" s="431"/>
      <c r="AA1311" s="431"/>
      <c r="AB1311" s="172"/>
      <c r="AC1311" s="173"/>
      <c r="AD1311" s="109"/>
      <c r="AE1311" s="78"/>
      <c r="AF1311" s="123">
        <f t="shared" si="178"/>
        <v>13253</v>
      </c>
    </row>
    <row r="1312" spans="1:32" ht="230.25" hidden="1" outlineLevel="3" thickBot="1" x14ac:dyDescent="0.25">
      <c r="A1312" s="251" t="s">
        <v>5301</v>
      </c>
      <c r="B1312" s="597"/>
      <c r="C1312" s="602"/>
      <c r="D1312" s="625"/>
      <c r="E1312" s="209" t="s">
        <v>255</v>
      </c>
      <c r="F1312" s="353" t="s">
        <v>4404</v>
      </c>
      <c r="G1312" s="348" t="s">
        <v>1247</v>
      </c>
      <c r="H1312" s="526" t="s">
        <v>1803</v>
      </c>
      <c r="I1312" s="215" t="s">
        <v>1178</v>
      </c>
      <c r="J1312" s="255">
        <v>3</v>
      </c>
      <c r="K1312" s="178" t="s">
        <v>453</v>
      </c>
      <c r="L1312" s="256" t="s">
        <v>449</v>
      </c>
      <c r="M1312" s="332">
        <v>1</v>
      </c>
      <c r="N1312" s="147">
        <f>M1312*J1312</f>
        <v>3</v>
      </c>
      <c r="O1312" s="551" t="s">
        <v>6563</v>
      </c>
      <c r="P1312" s="323" t="s">
        <v>6549</v>
      </c>
      <c r="Q1312" s="338">
        <v>3</v>
      </c>
      <c r="R1312" s="149">
        <f>Q1312*N1312</f>
        <v>9</v>
      </c>
      <c r="S1312" s="150"/>
      <c r="T1312" s="494"/>
      <c r="U1312" s="453"/>
      <c r="V1312" s="456"/>
      <c r="W1312" s="431"/>
      <c r="X1312" s="172"/>
      <c r="Y1312" s="429"/>
      <c r="Z1312" s="431"/>
      <c r="AA1312" s="431"/>
      <c r="AB1312" s="172"/>
      <c r="AC1312" s="173"/>
      <c r="AD1312" s="109"/>
      <c r="AE1312" s="78"/>
      <c r="AF1312" s="123">
        <f t="shared" si="178"/>
        <v>13254</v>
      </c>
    </row>
    <row r="1313" spans="1:32" ht="230.25" hidden="1" outlineLevel="3" thickBot="1" x14ac:dyDescent="0.25">
      <c r="A1313" s="251" t="s">
        <v>5302</v>
      </c>
      <c r="B1313" s="596" t="s">
        <v>3669</v>
      </c>
      <c r="C1313" s="600" t="s">
        <v>3731</v>
      </c>
      <c r="D1313" s="624" t="s">
        <v>708</v>
      </c>
      <c r="E1313" s="209" t="s">
        <v>1333</v>
      </c>
      <c r="F1313" s="209" t="s">
        <v>707</v>
      </c>
      <c r="G1313" s="143" t="s">
        <v>729</v>
      </c>
      <c r="H1313" s="526" t="s">
        <v>1227</v>
      </c>
      <c r="I1313" s="215" t="s">
        <v>1178</v>
      </c>
      <c r="J1313" s="255">
        <v>1</v>
      </c>
      <c r="K1313" s="259" t="s">
        <v>192</v>
      </c>
      <c r="L1313" s="215" t="s">
        <v>203</v>
      </c>
      <c r="M1313" s="148">
        <v>1</v>
      </c>
      <c r="N1313" s="132">
        <f t="shared" ref="N1313:N1320" si="180">J1313*M1313</f>
        <v>1</v>
      </c>
      <c r="O1313" s="551" t="s">
        <v>6563</v>
      </c>
      <c r="P1313" s="158" t="s">
        <v>675</v>
      </c>
      <c r="Q1313" s="338">
        <v>5</v>
      </c>
      <c r="R1313" s="149">
        <f>J1313*M1313*Q1313</f>
        <v>5</v>
      </c>
      <c r="S1313" s="159"/>
      <c r="T1313" s="494"/>
      <c r="U1313" s="453"/>
      <c r="V1313" s="451"/>
      <c r="W1313" s="431"/>
      <c r="X1313" s="172"/>
      <c r="Y1313" s="429"/>
      <c r="Z1313" s="431"/>
      <c r="AA1313" s="431"/>
      <c r="AB1313" s="172"/>
      <c r="AC1313" s="173"/>
      <c r="AD1313" s="109"/>
      <c r="AE1313" s="78"/>
      <c r="AF1313" s="123">
        <f t="shared" si="178"/>
        <v>13255</v>
      </c>
    </row>
    <row r="1314" spans="1:32" ht="230.25" hidden="1" outlineLevel="3" thickBot="1" x14ac:dyDescent="0.25">
      <c r="A1314" s="251" t="s">
        <v>5303</v>
      </c>
      <c r="B1314" s="597"/>
      <c r="C1314" s="602"/>
      <c r="D1314" s="638"/>
      <c r="E1314" s="209" t="s">
        <v>1334</v>
      </c>
      <c r="F1314" s="209" t="s">
        <v>3670</v>
      </c>
      <c r="G1314" s="143" t="s">
        <v>4218</v>
      </c>
      <c r="H1314" s="526" t="s">
        <v>1803</v>
      </c>
      <c r="I1314" s="215" t="s">
        <v>3018</v>
      </c>
      <c r="J1314" s="257">
        <v>3</v>
      </c>
      <c r="K1314" s="178" t="s">
        <v>222</v>
      </c>
      <c r="L1314" s="256" t="s">
        <v>203</v>
      </c>
      <c r="M1314" s="131">
        <v>2</v>
      </c>
      <c r="N1314" s="132">
        <f t="shared" si="180"/>
        <v>6</v>
      </c>
      <c r="O1314" s="551" t="s">
        <v>6563</v>
      </c>
      <c r="P1314" s="158" t="s">
        <v>6348</v>
      </c>
      <c r="Q1314" s="338">
        <v>3</v>
      </c>
      <c r="R1314" s="149">
        <f>J1314*M1314*Q1314</f>
        <v>18</v>
      </c>
      <c r="S1314" s="159"/>
      <c r="T1314" s="494"/>
      <c r="U1314" s="453"/>
      <c r="V1314" s="451"/>
      <c r="W1314" s="431"/>
      <c r="X1314" s="172"/>
      <c r="Y1314" s="429"/>
      <c r="Z1314" s="431"/>
      <c r="AA1314" s="431"/>
      <c r="AB1314" s="172"/>
      <c r="AC1314" s="173"/>
      <c r="AD1314" s="109"/>
      <c r="AE1314" s="78"/>
      <c r="AF1314" s="123">
        <f t="shared" si="178"/>
        <v>13256</v>
      </c>
    </row>
    <row r="1315" spans="1:32" ht="230.25" hidden="1" outlineLevel="3" thickBot="1" x14ac:dyDescent="0.25">
      <c r="A1315" s="251" t="s">
        <v>5304</v>
      </c>
      <c r="B1315" s="596" t="s">
        <v>5933</v>
      </c>
      <c r="C1315" s="601" t="s">
        <v>3732</v>
      </c>
      <c r="D1315" s="624" t="s">
        <v>5924</v>
      </c>
      <c r="E1315" s="209" t="s">
        <v>445</v>
      </c>
      <c r="F1315" s="209" t="s">
        <v>5884</v>
      </c>
      <c r="G1315" s="143" t="s">
        <v>1247</v>
      </c>
      <c r="H1315" s="252" t="s">
        <v>1228</v>
      </c>
      <c r="I1315" s="215" t="s">
        <v>1178</v>
      </c>
      <c r="J1315" s="255">
        <v>3</v>
      </c>
      <c r="K1315" s="259" t="s">
        <v>446</v>
      </c>
      <c r="L1315" s="215" t="s">
        <v>804</v>
      </c>
      <c r="M1315" s="131">
        <v>1</v>
      </c>
      <c r="N1315" s="132">
        <f t="shared" si="180"/>
        <v>3</v>
      </c>
      <c r="O1315" s="551" t="s">
        <v>6563</v>
      </c>
      <c r="P1315" s="481" t="s">
        <v>6070</v>
      </c>
      <c r="Q1315" s="321">
        <v>2</v>
      </c>
      <c r="R1315" s="171">
        <f>N1315*Q1315</f>
        <v>6</v>
      </c>
      <c r="S1315" s="176"/>
      <c r="T1315" s="491"/>
      <c r="U1315" s="453"/>
      <c r="V1315" s="453"/>
      <c r="W1315" s="431"/>
      <c r="X1315" s="172"/>
      <c r="Y1315" s="429"/>
      <c r="Z1315" s="431"/>
      <c r="AA1315" s="431"/>
      <c r="AB1315" s="172"/>
      <c r="AC1315" s="173"/>
      <c r="AD1315" s="109"/>
      <c r="AE1315" s="78"/>
      <c r="AF1315" s="123">
        <f t="shared" si="178"/>
        <v>13257</v>
      </c>
    </row>
    <row r="1316" spans="1:32" ht="230.25" hidden="1" outlineLevel="3" thickBot="1" x14ac:dyDescent="0.25">
      <c r="A1316" s="251" t="s">
        <v>5305</v>
      </c>
      <c r="B1316" s="597"/>
      <c r="C1316" s="602"/>
      <c r="D1316" s="625"/>
      <c r="E1316" s="209" t="s">
        <v>447</v>
      </c>
      <c r="F1316" s="209" t="s">
        <v>3709</v>
      </c>
      <c r="G1316" s="143" t="s">
        <v>729</v>
      </c>
      <c r="H1316" s="526" t="s">
        <v>1804</v>
      </c>
      <c r="I1316" s="215" t="s">
        <v>1178</v>
      </c>
      <c r="J1316" s="255">
        <v>1</v>
      </c>
      <c r="K1316" s="259" t="s">
        <v>448</v>
      </c>
      <c r="L1316" s="215" t="s">
        <v>804</v>
      </c>
      <c r="M1316" s="194">
        <v>1</v>
      </c>
      <c r="N1316" s="132">
        <f t="shared" si="180"/>
        <v>1</v>
      </c>
      <c r="O1316" s="551" t="s">
        <v>6563</v>
      </c>
      <c r="P1316" s="481" t="s">
        <v>6070</v>
      </c>
      <c r="Q1316" s="321">
        <v>2</v>
      </c>
      <c r="R1316" s="171">
        <f>J1316*M1316*Q1316</f>
        <v>2</v>
      </c>
      <c r="S1316" s="176"/>
      <c r="T1316" s="491"/>
      <c r="U1316" s="453"/>
      <c r="V1316" s="453"/>
      <c r="W1316" s="209"/>
      <c r="X1316" s="172"/>
      <c r="Y1316" s="211"/>
      <c r="Z1316" s="209"/>
      <c r="AA1316" s="209"/>
      <c r="AB1316" s="172"/>
      <c r="AC1316" s="173"/>
      <c r="AD1316" s="109"/>
      <c r="AE1316" s="78"/>
      <c r="AF1316" s="123">
        <f t="shared" si="178"/>
        <v>13258</v>
      </c>
    </row>
    <row r="1317" spans="1:32" ht="230.25" hidden="1" outlineLevel="3" thickBot="1" x14ac:dyDescent="0.25">
      <c r="A1317" s="251" t="s">
        <v>5306</v>
      </c>
      <c r="B1317" s="596" t="s">
        <v>5925</v>
      </c>
      <c r="C1317" s="600" t="s">
        <v>3733</v>
      </c>
      <c r="D1317" s="624" t="s">
        <v>3676</v>
      </c>
      <c r="E1317" s="209" t="s">
        <v>3677</v>
      </c>
      <c r="F1317" s="209" t="s">
        <v>707</v>
      </c>
      <c r="G1317" s="143" t="s">
        <v>729</v>
      </c>
      <c r="H1317" s="526" t="s">
        <v>1227</v>
      </c>
      <c r="I1317" s="215" t="s">
        <v>1178</v>
      </c>
      <c r="J1317" s="255">
        <v>1</v>
      </c>
      <c r="K1317" s="259" t="s">
        <v>192</v>
      </c>
      <c r="L1317" s="215" t="s">
        <v>203</v>
      </c>
      <c r="M1317" s="148">
        <v>1</v>
      </c>
      <c r="N1317" s="132">
        <f t="shared" si="180"/>
        <v>1</v>
      </c>
      <c r="O1317" s="551" t="s">
        <v>6563</v>
      </c>
      <c r="P1317" s="158" t="s">
        <v>675</v>
      </c>
      <c r="Q1317" s="338">
        <v>5</v>
      </c>
      <c r="R1317" s="149">
        <f>J1317*M1317*Q1317</f>
        <v>5</v>
      </c>
      <c r="S1317" s="159"/>
      <c r="T1317" s="494"/>
      <c r="U1317" s="451"/>
      <c r="V1317" s="451"/>
      <c r="W1317" s="209"/>
      <c r="X1317" s="209"/>
      <c r="Y1317" s="211"/>
      <c r="Z1317" s="209"/>
      <c r="AA1317" s="209"/>
      <c r="AB1317" s="160"/>
      <c r="AC1317" s="155"/>
      <c r="AD1317" s="119"/>
      <c r="AE1317" s="78"/>
      <c r="AF1317" s="123">
        <f t="shared" si="178"/>
        <v>13259</v>
      </c>
    </row>
    <row r="1318" spans="1:32" ht="230.25" hidden="1" outlineLevel="3" thickBot="1" x14ac:dyDescent="0.25">
      <c r="A1318" s="251" t="s">
        <v>5307</v>
      </c>
      <c r="B1318" s="597"/>
      <c r="C1318" s="602"/>
      <c r="D1318" s="625"/>
      <c r="E1318" s="209" t="s">
        <v>3678</v>
      </c>
      <c r="F1318" s="209" t="s">
        <v>5885</v>
      </c>
      <c r="G1318" s="143" t="s">
        <v>1247</v>
      </c>
      <c r="H1318" s="252" t="s">
        <v>1228</v>
      </c>
      <c r="I1318" s="215" t="s">
        <v>1178</v>
      </c>
      <c r="J1318" s="255">
        <v>3</v>
      </c>
      <c r="K1318" s="178" t="s">
        <v>453</v>
      </c>
      <c r="L1318" s="256" t="s">
        <v>754</v>
      </c>
      <c r="M1318" s="131">
        <v>1</v>
      </c>
      <c r="N1318" s="132">
        <f t="shared" si="180"/>
        <v>3</v>
      </c>
      <c r="O1318" s="551" t="s">
        <v>6563</v>
      </c>
      <c r="P1318" s="481" t="s">
        <v>6070</v>
      </c>
      <c r="Q1318" s="338">
        <v>3</v>
      </c>
      <c r="R1318" s="149">
        <f>J1318*M1318*Q1318</f>
        <v>9</v>
      </c>
      <c r="S1318" s="159"/>
      <c r="T1318" s="494"/>
      <c r="U1318" s="451"/>
      <c r="V1318" s="451"/>
      <c r="W1318" s="209"/>
      <c r="X1318" s="209"/>
      <c r="Y1318" s="211"/>
      <c r="Z1318" s="209"/>
      <c r="AA1318" s="209"/>
      <c r="AB1318" s="160"/>
      <c r="AC1318" s="155"/>
      <c r="AD1318" s="119"/>
      <c r="AE1318" s="78"/>
      <c r="AF1318" s="123">
        <f t="shared" si="178"/>
        <v>13260</v>
      </c>
    </row>
    <row r="1319" spans="1:32" ht="230.25" hidden="1" outlineLevel="3" thickBot="1" x14ac:dyDescent="0.25">
      <c r="A1319" s="144" t="s">
        <v>1158</v>
      </c>
      <c r="B1319" s="312" t="s">
        <v>5934</v>
      </c>
      <c r="C1319" s="274" t="s">
        <v>1969</v>
      </c>
      <c r="D1319" s="224" t="s">
        <v>367</v>
      </c>
      <c r="E1319" s="206" t="s">
        <v>1223</v>
      </c>
      <c r="F1319" s="206" t="s">
        <v>792</v>
      </c>
      <c r="G1319" s="205" t="s">
        <v>1247</v>
      </c>
      <c r="H1319" s="217" t="s">
        <v>1228</v>
      </c>
      <c r="I1319" s="145" t="s">
        <v>1178</v>
      </c>
      <c r="J1319" s="130">
        <v>3</v>
      </c>
      <c r="K1319" s="203" t="s">
        <v>444</v>
      </c>
      <c r="L1319" s="145" t="s">
        <v>804</v>
      </c>
      <c r="M1319" s="131">
        <v>2</v>
      </c>
      <c r="N1319" s="132">
        <f t="shared" si="180"/>
        <v>6</v>
      </c>
      <c r="O1319" s="551" t="s">
        <v>6563</v>
      </c>
      <c r="P1319" s="481" t="s">
        <v>6339</v>
      </c>
      <c r="Q1319" s="321">
        <v>2</v>
      </c>
      <c r="R1319" s="171">
        <f>N1319*Q1319</f>
        <v>12</v>
      </c>
      <c r="S1319" s="176"/>
      <c r="T1319" s="491"/>
      <c r="U1319" s="453"/>
      <c r="V1319" s="453"/>
      <c r="W1319" s="209"/>
      <c r="X1319" s="172"/>
      <c r="Y1319" s="211"/>
      <c r="Z1319" s="209"/>
      <c r="AA1319" s="209"/>
      <c r="AB1319" s="172"/>
      <c r="AC1319" s="173"/>
      <c r="AD1319" s="109"/>
      <c r="AE1319" s="78"/>
      <c r="AF1319" s="123">
        <f t="shared" si="178"/>
        <v>7274</v>
      </c>
    </row>
    <row r="1320" spans="1:32" ht="230.25" hidden="1" outlineLevel="3" thickBot="1" x14ac:dyDescent="0.25">
      <c r="A1320" s="144" t="s">
        <v>1159</v>
      </c>
      <c r="B1320" s="647" t="s">
        <v>5938</v>
      </c>
      <c r="C1320" s="598" t="s">
        <v>2222</v>
      </c>
      <c r="D1320" s="604" t="s">
        <v>5929</v>
      </c>
      <c r="E1320" s="206" t="s">
        <v>445</v>
      </c>
      <c r="F1320" s="206" t="s">
        <v>387</v>
      </c>
      <c r="G1320" s="205" t="s">
        <v>1247</v>
      </c>
      <c r="H1320" s="217" t="s">
        <v>1228</v>
      </c>
      <c r="I1320" s="145" t="s">
        <v>1178</v>
      </c>
      <c r="J1320" s="130">
        <v>3</v>
      </c>
      <c r="K1320" s="203" t="s">
        <v>446</v>
      </c>
      <c r="L1320" s="145" t="s">
        <v>804</v>
      </c>
      <c r="M1320" s="131">
        <v>1</v>
      </c>
      <c r="N1320" s="132">
        <f t="shared" si="180"/>
        <v>3</v>
      </c>
      <c r="O1320" s="551" t="s">
        <v>6563</v>
      </c>
      <c r="P1320" s="481" t="s">
        <v>6070</v>
      </c>
      <c r="Q1320" s="321">
        <v>2</v>
      </c>
      <c r="R1320" s="171">
        <f>N1320*Q1320</f>
        <v>6</v>
      </c>
      <c r="S1320" s="176"/>
      <c r="T1320" s="491"/>
      <c r="U1320" s="453"/>
      <c r="V1320" s="453"/>
      <c r="W1320" s="209"/>
      <c r="X1320" s="172"/>
      <c r="Y1320" s="211"/>
      <c r="Z1320" s="209"/>
      <c r="AA1320" s="209"/>
      <c r="AB1320" s="172"/>
      <c r="AC1320" s="173"/>
      <c r="AD1320" s="109"/>
      <c r="AE1320" s="78"/>
      <c r="AF1320" s="123">
        <f t="shared" si="178"/>
        <v>7275</v>
      </c>
    </row>
    <row r="1321" spans="1:32" ht="230.25" hidden="1" outlineLevel="3" thickBot="1" x14ac:dyDescent="0.25">
      <c r="A1321" s="144" t="s">
        <v>1160</v>
      </c>
      <c r="B1321" s="649"/>
      <c r="C1321" s="599"/>
      <c r="D1321" s="605"/>
      <c r="E1321" s="206" t="s">
        <v>447</v>
      </c>
      <c r="F1321" s="206" t="s">
        <v>387</v>
      </c>
      <c r="G1321" s="205" t="s">
        <v>1247</v>
      </c>
      <c r="H1321" s="217" t="s">
        <v>1228</v>
      </c>
      <c r="I1321" s="145" t="s">
        <v>1178</v>
      </c>
      <c r="J1321" s="130">
        <v>3</v>
      </c>
      <c r="K1321" s="203" t="s">
        <v>448</v>
      </c>
      <c r="L1321" s="145" t="s">
        <v>804</v>
      </c>
      <c r="M1321" s="131">
        <v>1</v>
      </c>
      <c r="N1321" s="132">
        <f t="shared" ref="N1321:N1332" si="181">J1321*M1321</f>
        <v>3</v>
      </c>
      <c r="O1321" s="551" t="s">
        <v>6563</v>
      </c>
      <c r="P1321" s="481" t="s">
        <v>6070</v>
      </c>
      <c r="Q1321" s="321">
        <v>2</v>
      </c>
      <c r="R1321" s="171">
        <f>J1321*M1321*Q1321</f>
        <v>6</v>
      </c>
      <c r="S1321" s="176"/>
      <c r="T1321" s="491"/>
      <c r="U1321" s="453"/>
      <c r="V1321" s="453"/>
      <c r="W1321" s="209"/>
      <c r="X1321" s="172"/>
      <c r="Y1321" s="211"/>
      <c r="Z1321" s="209"/>
      <c r="AA1321" s="209"/>
      <c r="AB1321" s="172"/>
      <c r="AC1321" s="173"/>
      <c r="AD1321" s="109"/>
      <c r="AE1321" s="78"/>
      <c r="AF1321" s="123">
        <f t="shared" si="178"/>
        <v>7276</v>
      </c>
    </row>
    <row r="1322" spans="1:32" ht="230.25" hidden="1" outlineLevel="3" thickBot="1" x14ac:dyDescent="0.25">
      <c r="A1322" s="251" t="s">
        <v>5308</v>
      </c>
      <c r="B1322" s="596" t="s">
        <v>5936</v>
      </c>
      <c r="C1322" s="623" t="s">
        <v>3734</v>
      </c>
      <c r="D1322" s="603" t="s">
        <v>5929</v>
      </c>
      <c r="E1322" s="206" t="s">
        <v>445</v>
      </c>
      <c r="F1322" s="206" t="s">
        <v>5881</v>
      </c>
      <c r="G1322" s="205" t="s">
        <v>1247</v>
      </c>
      <c r="H1322" s="217" t="s">
        <v>1228</v>
      </c>
      <c r="I1322" s="145" t="s">
        <v>1178</v>
      </c>
      <c r="J1322" s="130">
        <v>3</v>
      </c>
      <c r="K1322" s="203" t="s">
        <v>446</v>
      </c>
      <c r="L1322" s="145" t="s">
        <v>804</v>
      </c>
      <c r="M1322" s="131">
        <v>1</v>
      </c>
      <c r="N1322" s="132">
        <f t="shared" si="181"/>
        <v>3</v>
      </c>
      <c r="O1322" s="551" t="s">
        <v>6563</v>
      </c>
      <c r="P1322" s="481" t="s">
        <v>6070</v>
      </c>
      <c r="Q1322" s="321">
        <v>2</v>
      </c>
      <c r="R1322" s="171">
        <f>N1322*Q1322</f>
        <v>6</v>
      </c>
      <c r="S1322" s="176"/>
      <c r="T1322" s="491"/>
      <c r="U1322" s="453"/>
      <c r="V1322" s="453"/>
      <c r="W1322" s="209"/>
      <c r="X1322" s="172"/>
      <c r="Y1322" s="211"/>
      <c r="Z1322" s="209"/>
      <c r="AA1322" s="209"/>
      <c r="AB1322" s="172"/>
      <c r="AC1322" s="173"/>
      <c r="AD1322" s="109"/>
      <c r="AE1322" s="78"/>
      <c r="AF1322" s="123">
        <f t="shared" si="178"/>
        <v>13261</v>
      </c>
    </row>
    <row r="1323" spans="1:32" ht="230.25" hidden="1" outlineLevel="3" thickBot="1" x14ac:dyDescent="0.25">
      <c r="A1323" s="251" t="s">
        <v>5309</v>
      </c>
      <c r="B1323" s="597"/>
      <c r="C1323" s="599"/>
      <c r="D1323" s="605"/>
      <c r="E1323" s="206" t="s">
        <v>447</v>
      </c>
      <c r="F1323" s="206" t="s">
        <v>5882</v>
      </c>
      <c r="G1323" s="205" t="s">
        <v>1247</v>
      </c>
      <c r="H1323" s="217" t="s">
        <v>1228</v>
      </c>
      <c r="I1323" s="145" t="s">
        <v>1178</v>
      </c>
      <c r="J1323" s="130">
        <v>3</v>
      </c>
      <c r="K1323" s="203" t="s">
        <v>448</v>
      </c>
      <c r="L1323" s="145" t="s">
        <v>804</v>
      </c>
      <c r="M1323" s="131">
        <v>1</v>
      </c>
      <c r="N1323" s="132">
        <f>J1323*M1323</f>
        <v>3</v>
      </c>
      <c r="O1323" s="551" t="s">
        <v>6563</v>
      </c>
      <c r="P1323" s="481" t="s">
        <v>6070</v>
      </c>
      <c r="Q1323" s="321">
        <v>2</v>
      </c>
      <c r="R1323" s="171">
        <f>J1323*M1323*Q1323</f>
        <v>6</v>
      </c>
      <c r="S1323" s="176"/>
      <c r="T1323" s="491"/>
      <c r="U1323" s="453"/>
      <c r="V1323" s="453"/>
      <c r="W1323" s="209"/>
      <c r="X1323" s="172"/>
      <c r="Y1323" s="211"/>
      <c r="Z1323" s="209"/>
      <c r="AA1323" s="209"/>
      <c r="AB1323" s="172"/>
      <c r="AC1323" s="173"/>
      <c r="AD1323" s="109"/>
      <c r="AE1323" s="78"/>
      <c r="AF1323" s="123">
        <f t="shared" si="178"/>
        <v>13262</v>
      </c>
    </row>
    <row r="1324" spans="1:32" ht="230.25" hidden="1" outlineLevel="3" thickBot="1" x14ac:dyDescent="0.25">
      <c r="A1324" s="251" t="s">
        <v>1161</v>
      </c>
      <c r="B1324" s="596" t="s">
        <v>5939</v>
      </c>
      <c r="C1324" s="598" t="s">
        <v>2223</v>
      </c>
      <c r="D1324" s="604" t="s">
        <v>1400</v>
      </c>
      <c r="E1324" s="206" t="s">
        <v>1393</v>
      </c>
      <c r="F1324" s="206" t="s">
        <v>389</v>
      </c>
      <c r="G1324" s="205" t="s">
        <v>1247</v>
      </c>
      <c r="H1324" s="217" t="s">
        <v>1228</v>
      </c>
      <c r="I1324" s="145" t="s">
        <v>1178</v>
      </c>
      <c r="J1324" s="130">
        <v>3</v>
      </c>
      <c r="K1324" s="203" t="s">
        <v>446</v>
      </c>
      <c r="L1324" s="145" t="s">
        <v>804</v>
      </c>
      <c r="M1324" s="131">
        <v>1</v>
      </c>
      <c r="N1324" s="132">
        <f t="shared" si="181"/>
        <v>3</v>
      </c>
      <c r="O1324" s="551" t="s">
        <v>6563</v>
      </c>
      <c r="P1324" s="481" t="s">
        <v>6070</v>
      </c>
      <c r="Q1324" s="321">
        <v>2</v>
      </c>
      <c r="R1324" s="171">
        <f>N1324*Q1324</f>
        <v>6</v>
      </c>
      <c r="S1324" s="159"/>
      <c r="T1324" s="494"/>
      <c r="U1324" s="451"/>
      <c r="V1324" s="451"/>
      <c r="W1324" s="209"/>
      <c r="X1324" s="209"/>
      <c r="Y1324" s="211"/>
      <c r="Z1324" s="209"/>
      <c r="AA1324" s="209"/>
      <c r="AB1324" s="160"/>
      <c r="AC1324" s="155"/>
      <c r="AD1324" s="119"/>
      <c r="AE1324" s="78"/>
      <c r="AF1324" s="123">
        <f t="shared" si="178"/>
        <v>7277</v>
      </c>
    </row>
    <row r="1325" spans="1:32" ht="230.25" hidden="1" outlineLevel="3" thickBot="1" x14ac:dyDescent="0.25">
      <c r="A1325" s="251" t="s">
        <v>1162</v>
      </c>
      <c r="B1325" s="597"/>
      <c r="C1325" s="599"/>
      <c r="D1325" s="605"/>
      <c r="E1325" s="206" t="s">
        <v>1394</v>
      </c>
      <c r="F1325" s="206" t="s">
        <v>389</v>
      </c>
      <c r="G1325" s="205" t="s">
        <v>1247</v>
      </c>
      <c r="H1325" s="217" t="s">
        <v>1228</v>
      </c>
      <c r="I1325" s="145" t="s">
        <v>1178</v>
      </c>
      <c r="J1325" s="130">
        <v>2</v>
      </c>
      <c r="K1325" s="203" t="s">
        <v>448</v>
      </c>
      <c r="L1325" s="145" t="s">
        <v>804</v>
      </c>
      <c r="M1325" s="131">
        <v>1</v>
      </c>
      <c r="N1325" s="132">
        <f t="shared" si="181"/>
        <v>2</v>
      </c>
      <c r="O1325" s="551" t="s">
        <v>6563</v>
      </c>
      <c r="P1325" s="481" t="s">
        <v>6070</v>
      </c>
      <c r="Q1325" s="321">
        <v>2</v>
      </c>
      <c r="R1325" s="171">
        <f>J1325*M1325*Q1325</f>
        <v>4</v>
      </c>
      <c r="S1325" s="159"/>
      <c r="T1325" s="494"/>
      <c r="U1325" s="451"/>
      <c r="V1325" s="451"/>
      <c r="W1325" s="209"/>
      <c r="X1325" s="209"/>
      <c r="Y1325" s="211"/>
      <c r="Z1325" s="209"/>
      <c r="AA1325" s="209"/>
      <c r="AB1325" s="160"/>
      <c r="AC1325" s="155"/>
      <c r="AD1325" s="119"/>
      <c r="AE1325" s="78"/>
      <c r="AF1325" s="123">
        <f t="shared" si="178"/>
        <v>7278</v>
      </c>
    </row>
    <row r="1326" spans="1:32" ht="230.25" hidden="1" outlineLevel="3" thickBot="1" x14ac:dyDescent="0.25">
      <c r="A1326" s="251" t="s">
        <v>5310</v>
      </c>
      <c r="B1326" s="596" t="s">
        <v>5937</v>
      </c>
      <c r="C1326" s="637" t="s">
        <v>3735</v>
      </c>
      <c r="D1326" s="626" t="s">
        <v>5929</v>
      </c>
      <c r="E1326" s="206" t="s">
        <v>445</v>
      </c>
      <c r="F1326" s="206" t="s">
        <v>5886</v>
      </c>
      <c r="G1326" s="205" t="s">
        <v>1247</v>
      </c>
      <c r="H1326" s="217" t="s">
        <v>1228</v>
      </c>
      <c r="I1326" s="145" t="s">
        <v>1178</v>
      </c>
      <c r="J1326" s="130">
        <v>3</v>
      </c>
      <c r="K1326" s="203" t="s">
        <v>446</v>
      </c>
      <c r="L1326" s="145" t="s">
        <v>804</v>
      </c>
      <c r="M1326" s="131">
        <v>1</v>
      </c>
      <c r="N1326" s="132">
        <f t="shared" si="181"/>
        <v>3</v>
      </c>
      <c r="O1326" s="551" t="s">
        <v>6563</v>
      </c>
      <c r="P1326" s="481" t="s">
        <v>6070</v>
      </c>
      <c r="Q1326" s="321">
        <v>2</v>
      </c>
      <c r="R1326" s="171">
        <f>N1326*Q1326</f>
        <v>6</v>
      </c>
      <c r="S1326" s="176"/>
      <c r="T1326" s="491"/>
      <c r="U1326" s="453"/>
      <c r="V1326" s="453"/>
      <c r="W1326" s="209"/>
      <c r="X1326" s="172"/>
      <c r="Y1326" s="211"/>
      <c r="Z1326" s="209"/>
      <c r="AA1326" s="209"/>
      <c r="AB1326" s="172"/>
      <c r="AC1326" s="173"/>
      <c r="AD1326" s="109"/>
      <c r="AE1326" s="78"/>
      <c r="AF1326" s="123">
        <f t="shared" si="178"/>
        <v>13263</v>
      </c>
    </row>
    <row r="1327" spans="1:32" ht="230.25" hidden="1" outlineLevel="3" thickBot="1" x14ac:dyDescent="0.25">
      <c r="A1327" s="251" t="s">
        <v>5311</v>
      </c>
      <c r="B1327" s="597"/>
      <c r="C1327" s="637"/>
      <c r="D1327" s="626"/>
      <c r="E1327" s="206" t="s">
        <v>447</v>
      </c>
      <c r="F1327" s="206" t="s">
        <v>3709</v>
      </c>
      <c r="G1327" s="205" t="s">
        <v>729</v>
      </c>
      <c r="H1327" s="526" t="s">
        <v>1804</v>
      </c>
      <c r="I1327" s="145" t="s">
        <v>1178</v>
      </c>
      <c r="J1327" s="130">
        <v>1</v>
      </c>
      <c r="K1327" s="203" t="s">
        <v>448</v>
      </c>
      <c r="L1327" s="145" t="s">
        <v>804</v>
      </c>
      <c r="M1327" s="131">
        <v>1</v>
      </c>
      <c r="N1327" s="132">
        <f>J1327*M1327</f>
        <v>1</v>
      </c>
      <c r="O1327" s="551" t="s">
        <v>6563</v>
      </c>
      <c r="P1327" s="481" t="s">
        <v>6472</v>
      </c>
      <c r="Q1327" s="321">
        <v>2</v>
      </c>
      <c r="R1327" s="171">
        <f>J1327*M1327*Q1327</f>
        <v>2</v>
      </c>
      <c r="S1327" s="176"/>
      <c r="T1327" s="491"/>
      <c r="U1327" s="453"/>
      <c r="V1327" s="453"/>
      <c r="W1327" s="209"/>
      <c r="X1327" s="172"/>
      <c r="Y1327" s="211"/>
      <c r="Z1327" s="209"/>
      <c r="AA1327" s="209"/>
      <c r="AB1327" s="172"/>
      <c r="AC1327" s="173"/>
      <c r="AD1327" s="109"/>
      <c r="AE1327" s="78"/>
      <c r="AF1327" s="123">
        <f t="shared" si="178"/>
        <v>13264</v>
      </c>
    </row>
    <row r="1328" spans="1:32" ht="230.25" hidden="1" outlineLevel="3" thickBot="1" x14ac:dyDescent="0.25">
      <c r="A1328" s="251" t="s">
        <v>5312</v>
      </c>
      <c r="B1328" s="596" t="s">
        <v>5923</v>
      </c>
      <c r="C1328" s="637" t="s">
        <v>3736</v>
      </c>
      <c r="D1328" s="626" t="s">
        <v>5924</v>
      </c>
      <c r="E1328" s="209" t="s">
        <v>160</v>
      </c>
      <c r="F1328" s="209" t="s">
        <v>4408</v>
      </c>
      <c r="G1328" s="209" t="s">
        <v>1247</v>
      </c>
      <c r="H1328" s="218" t="s">
        <v>1228</v>
      </c>
      <c r="I1328" s="145" t="s">
        <v>1178</v>
      </c>
      <c r="J1328" s="130">
        <v>3</v>
      </c>
      <c r="K1328" s="203" t="s">
        <v>185</v>
      </c>
      <c r="L1328" s="145" t="s">
        <v>371</v>
      </c>
      <c r="M1328" s="131">
        <v>1</v>
      </c>
      <c r="N1328" s="132">
        <f>J1328*M1328</f>
        <v>3</v>
      </c>
      <c r="O1328" s="551" t="s">
        <v>6563</v>
      </c>
      <c r="P1328" s="481" t="s">
        <v>6472</v>
      </c>
      <c r="Q1328" s="321">
        <v>2</v>
      </c>
      <c r="R1328" s="171">
        <f>J1328*M1328*Q1328</f>
        <v>6</v>
      </c>
      <c r="S1328" s="176"/>
      <c r="T1328" s="491"/>
      <c r="U1328" s="453"/>
      <c r="V1328" s="453"/>
      <c r="W1328" s="209"/>
      <c r="X1328" s="172"/>
      <c r="Y1328" s="211"/>
      <c r="Z1328" s="209"/>
      <c r="AA1328" s="209"/>
      <c r="AB1328" s="172"/>
      <c r="AC1328" s="173"/>
      <c r="AD1328" s="109"/>
      <c r="AE1328" s="78"/>
      <c r="AF1328" s="123">
        <f t="shared" si="178"/>
        <v>13265</v>
      </c>
    </row>
    <row r="1329" spans="1:32" ht="230.25" hidden="1" outlineLevel="3" thickBot="1" x14ac:dyDescent="0.25">
      <c r="A1329" s="251" t="s">
        <v>5313</v>
      </c>
      <c r="B1329" s="597"/>
      <c r="C1329" s="637"/>
      <c r="D1329" s="626"/>
      <c r="E1329" s="209" t="s">
        <v>163</v>
      </c>
      <c r="F1329" s="209" t="s">
        <v>5768</v>
      </c>
      <c r="G1329" s="209" t="s">
        <v>1391</v>
      </c>
      <c r="H1329" s="526" t="s">
        <v>1804</v>
      </c>
      <c r="I1329" s="215" t="s">
        <v>768</v>
      </c>
      <c r="J1329" s="130">
        <v>1</v>
      </c>
      <c r="K1329" s="203" t="s">
        <v>185</v>
      </c>
      <c r="L1329" s="145" t="s">
        <v>371</v>
      </c>
      <c r="M1329" s="194">
        <v>1</v>
      </c>
      <c r="N1329" s="132">
        <f>J1329*M1329</f>
        <v>1</v>
      </c>
      <c r="O1329" s="551" t="s">
        <v>6563</v>
      </c>
      <c r="P1329" s="481" t="s">
        <v>103</v>
      </c>
      <c r="Q1329" s="321">
        <v>5</v>
      </c>
      <c r="R1329" s="171">
        <f>J1329*M1329*Q1329</f>
        <v>5</v>
      </c>
      <c r="S1329" s="176"/>
      <c r="T1329" s="491"/>
      <c r="U1329" s="453"/>
      <c r="V1329" s="453"/>
      <c r="W1329" s="209"/>
      <c r="X1329" s="172"/>
      <c r="Y1329" s="211"/>
      <c r="Z1329" s="209"/>
      <c r="AA1329" s="209"/>
      <c r="AB1329" s="172"/>
      <c r="AC1329" s="173"/>
      <c r="AD1329" s="109"/>
      <c r="AE1329" s="78"/>
      <c r="AF1329" s="123">
        <f t="shared" si="178"/>
        <v>13266</v>
      </c>
    </row>
    <row r="1330" spans="1:32" ht="230.25" hidden="1" outlineLevel="3" thickBot="1" x14ac:dyDescent="0.25">
      <c r="A1330" s="144" t="s">
        <v>1163</v>
      </c>
      <c r="B1330" s="647" t="s">
        <v>2327</v>
      </c>
      <c r="C1330" s="637" t="s">
        <v>2224</v>
      </c>
      <c r="D1330" s="626" t="s">
        <v>688</v>
      </c>
      <c r="E1330" s="206" t="s">
        <v>803</v>
      </c>
      <c r="F1330" s="206" t="s">
        <v>1401</v>
      </c>
      <c r="G1330" s="206" t="s">
        <v>1391</v>
      </c>
      <c r="H1330" s="526" t="s">
        <v>1804</v>
      </c>
      <c r="I1330" s="145" t="s">
        <v>768</v>
      </c>
      <c r="J1330" s="130">
        <v>1</v>
      </c>
      <c r="K1330" s="203" t="s">
        <v>192</v>
      </c>
      <c r="L1330" s="145" t="s">
        <v>203</v>
      </c>
      <c r="M1330" s="148">
        <v>1</v>
      </c>
      <c r="N1330" s="132">
        <f t="shared" si="181"/>
        <v>1</v>
      </c>
      <c r="O1330" s="551" t="s">
        <v>6563</v>
      </c>
      <c r="P1330" s="481" t="s">
        <v>103</v>
      </c>
      <c r="Q1330" s="545">
        <v>5</v>
      </c>
      <c r="R1330" s="171">
        <f>N1330*Q1330</f>
        <v>5</v>
      </c>
      <c r="S1330" s="159"/>
      <c r="T1330" s="494"/>
      <c r="U1330" s="451"/>
      <c r="V1330" s="451"/>
      <c r="W1330" s="209"/>
      <c r="X1330" s="209"/>
      <c r="Y1330" s="211"/>
      <c r="Z1330" s="209"/>
      <c r="AA1330" s="209"/>
      <c r="AB1330" s="160"/>
      <c r="AC1330" s="155"/>
      <c r="AD1330" s="119"/>
      <c r="AE1330" s="78"/>
      <c r="AF1330" s="123">
        <f t="shared" si="178"/>
        <v>7279</v>
      </c>
    </row>
    <row r="1331" spans="1:32" ht="230.25" hidden="1" outlineLevel="3" thickBot="1" x14ac:dyDescent="0.25">
      <c r="A1331" s="144" t="s">
        <v>1164</v>
      </c>
      <c r="B1331" s="648"/>
      <c r="C1331" s="637"/>
      <c r="D1331" s="626"/>
      <c r="E1331" s="206" t="s">
        <v>452</v>
      </c>
      <c r="F1331" s="206" t="s">
        <v>1288</v>
      </c>
      <c r="G1331" s="205" t="s">
        <v>1247</v>
      </c>
      <c r="H1331" s="217" t="s">
        <v>1228</v>
      </c>
      <c r="I1331" s="145" t="s">
        <v>1178</v>
      </c>
      <c r="J1331" s="130">
        <v>3</v>
      </c>
      <c r="K1331" s="203" t="s">
        <v>453</v>
      </c>
      <c r="L1331" s="145" t="s">
        <v>804</v>
      </c>
      <c r="M1331" s="131">
        <v>1</v>
      </c>
      <c r="N1331" s="132">
        <f t="shared" si="181"/>
        <v>3</v>
      </c>
      <c r="O1331" s="551" t="s">
        <v>6563</v>
      </c>
      <c r="P1331" s="481" t="s">
        <v>6472</v>
      </c>
      <c r="Q1331" s="321">
        <v>2</v>
      </c>
      <c r="R1331" s="171">
        <f>J1331*M1331*Q1331</f>
        <v>6</v>
      </c>
      <c r="S1331" s="159"/>
      <c r="T1331" s="494"/>
      <c r="U1331" s="451"/>
      <c r="V1331" s="451"/>
      <c r="W1331" s="209"/>
      <c r="X1331" s="209"/>
      <c r="Y1331" s="211"/>
      <c r="Z1331" s="209"/>
      <c r="AA1331" s="209"/>
      <c r="AB1331" s="160"/>
      <c r="AC1331" s="155"/>
      <c r="AD1331" s="119"/>
      <c r="AE1331" s="78"/>
      <c r="AF1331" s="123">
        <f t="shared" si="178"/>
        <v>7280</v>
      </c>
    </row>
    <row r="1332" spans="1:32" ht="230.25" hidden="1" outlineLevel="3" thickBot="1" x14ac:dyDescent="0.25">
      <c r="A1332" s="144" t="s">
        <v>1165</v>
      </c>
      <c r="B1332" s="647" t="s">
        <v>2328</v>
      </c>
      <c r="C1332" s="637" t="s">
        <v>6514</v>
      </c>
      <c r="D1332" s="626" t="s">
        <v>688</v>
      </c>
      <c r="E1332" s="206" t="s">
        <v>1393</v>
      </c>
      <c r="F1332" s="206" t="s">
        <v>1402</v>
      </c>
      <c r="G1332" s="205" t="s">
        <v>1247</v>
      </c>
      <c r="H1332" s="217" t="s">
        <v>1228</v>
      </c>
      <c r="I1332" s="145" t="s">
        <v>1178</v>
      </c>
      <c r="J1332" s="130">
        <v>3</v>
      </c>
      <c r="K1332" s="203" t="s">
        <v>446</v>
      </c>
      <c r="L1332" s="145" t="s">
        <v>804</v>
      </c>
      <c r="M1332" s="131">
        <v>1</v>
      </c>
      <c r="N1332" s="132">
        <f t="shared" si="181"/>
        <v>3</v>
      </c>
      <c r="O1332" s="551" t="s">
        <v>6563</v>
      </c>
      <c r="P1332" s="481" t="s">
        <v>6545</v>
      </c>
      <c r="Q1332" s="321">
        <v>2</v>
      </c>
      <c r="R1332" s="171">
        <f>N1332*Q1332</f>
        <v>6</v>
      </c>
      <c r="S1332" s="159"/>
      <c r="T1332" s="494"/>
      <c r="U1332" s="451"/>
      <c r="V1332" s="451"/>
      <c r="W1332" s="209"/>
      <c r="X1332" s="209"/>
      <c r="Y1332" s="211"/>
      <c r="Z1332" s="209"/>
      <c r="AA1332" s="209"/>
      <c r="AB1332" s="160"/>
      <c r="AC1332" s="155"/>
      <c r="AD1332" s="119"/>
      <c r="AE1332" s="78"/>
      <c r="AF1332" s="123">
        <f t="shared" si="178"/>
        <v>7281</v>
      </c>
    </row>
    <row r="1333" spans="1:32" ht="230.25" hidden="1" outlineLevel="3" thickBot="1" x14ac:dyDescent="0.25">
      <c r="A1333" s="144" t="s">
        <v>1166</v>
      </c>
      <c r="B1333" s="649"/>
      <c r="C1333" s="637"/>
      <c r="D1333" s="626"/>
      <c r="E1333" s="206" t="s">
        <v>1394</v>
      </c>
      <c r="F1333" s="206" t="s">
        <v>1401</v>
      </c>
      <c r="G1333" s="206" t="s">
        <v>1391</v>
      </c>
      <c r="H1333" s="526" t="s">
        <v>1804</v>
      </c>
      <c r="I1333" s="145" t="s">
        <v>768</v>
      </c>
      <c r="J1333" s="130">
        <v>2</v>
      </c>
      <c r="K1333" s="203" t="s">
        <v>448</v>
      </c>
      <c r="L1333" s="145" t="s">
        <v>804</v>
      </c>
      <c r="M1333" s="194">
        <v>1</v>
      </c>
      <c r="N1333" s="132">
        <f t="shared" ref="N1333:N1345" si="182">J1333*M1333</f>
        <v>2</v>
      </c>
      <c r="O1333" s="551" t="s">
        <v>6563</v>
      </c>
      <c r="P1333" s="481" t="s">
        <v>103</v>
      </c>
      <c r="Q1333" s="321">
        <v>5</v>
      </c>
      <c r="R1333" s="171">
        <f t="shared" ref="R1333:R1345" si="183">J1333*M1333*Q1333</f>
        <v>10</v>
      </c>
      <c r="S1333" s="159"/>
      <c r="T1333" s="494"/>
      <c r="U1333" s="451"/>
      <c r="V1333" s="451"/>
      <c r="W1333" s="209"/>
      <c r="X1333" s="209"/>
      <c r="Y1333" s="211"/>
      <c r="Z1333" s="209"/>
      <c r="AA1333" s="209"/>
      <c r="AB1333" s="160"/>
      <c r="AC1333" s="155"/>
      <c r="AD1333" s="119"/>
      <c r="AE1333" s="78"/>
      <c r="AF1333" s="123">
        <f t="shared" si="178"/>
        <v>7282</v>
      </c>
    </row>
    <row r="1334" spans="1:32" ht="230.25" hidden="1" outlineLevel="3" thickBot="1" x14ac:dyDescent="0.25">
      <c r="A1334" s="144" t="s">
        <v>1167</v>
      </c>
      <c r="B1334" s="647" t="s">
        <v>2329</v>
      </c>
      <c r="C1334" s="637" t="s">
        <v>2225</v>
      </c>
      <c r="D1334" s="626" t="s">
        <v>688</v>
      </c>
      <c r="E1334" s="206" t="s">
        <v>450</v>
      </c>
      <c r="F1334" s="206" t="s">
        <v>393</v>
      </c>
      <c r="G1334" s="206" t="s">
        <v>1391</v>
      </c>
      <c r="H1334" s="526" t="s">
        <v>1804</v>
      </c>
      <c r="I1334" s="145" t="s">
        <v>768</v>
      </c>
      <c r="J1334" s="130">
        <v>2</v>
      </c>
      <c r="K1334" s="203" t="s">
        <v>192</v>
      </c>
      <c r="L1334" s="145" t="s">
        <v>203</v>
      </c>
      <c r="M1334" s="148">
        <v>1</v>
      </c>
      <c r="N1334" s="132">
        <f t="shared" si="182"/>
        <v>2</v>
      </c>
      <c r="O1334" s="551" t="s">
        <v>6563</v>
      </c>
      <c r="P1334" s="481" t="s">
        <v>103</v>
      </c>
      <c r="Q1334" s="321">
        <v>5</v>
      </c>
      <c r="R1334" s="171">
        <f t="shared" si="183"/>
        <v>10</v>
      </c>
      <c r="S1334" s="159"/>
      <c r="T1334" s="494"/>
      <c r="U1334" s="451"/>
      <c r="V1334" s="451"/>
      <c r="W1334" s="209"/>
      <c r="X1334" s="209"/>
      <c r="Y1334" s="211"/>
      <c r="Z1334" s="209"/>
      <c r="AA1334" s="209"/>
      <c r="AB1334" s="160"/>
      <c r="AC1334" s="155"/>
      <c r="AD1334" s="119"/>
      <c r="AE1334" s="78"/>
      <c r="AF1334" s="123">
        <f t="shared" si="178"/>
        <v>7283</v>
      </c>
    </row>
    <row r="1335" spans="1:32" ht="230.25" hidden="1" outlineLevel="3" thickBot="1" x14ac:dyDescent="0.25">
      <c r="A1335" s="144" t="s">
        <v>1168</v>
      </c>
      <c r="B1335" s="649"/>
      <c r="C1335" s="637"/>
      <c r="D1335" s="626"/>
      <c r="E1335" s="206" t="s">
        <v>452</v>
      </c>
      <c r="F1335" s="206" t="s">
        <v>1403</v>
      </c>
      <c r="G1335" s="206" t="s">
        <v>1391</v>
      </c>
      <c r="H1335" s="526" t="s">
        <v>1804</v>
      </c>
      <c r="I1335" s="145" t="s">
        <v>768</v>
      </c>
      <c r="J1335" s="130">
        <v>1</v>
      </c>
      <c r="K1335" s="203" t="s">
        <v>185</v>
      </c>
      <c r="L1335" s="145" t="s">
        <v>804</v>
      </c>
      <c r="M1335" s="131">
        <v>1</v>
      </c>
      <c r="N1335" s="132">
        <f t="shared" si="182"/>
        <v>1</v>
      </c>
      <c r="O1335" s="551" t="s">
        <v>6563</v>
      </c>
      <c r="P1335" s="481" t="s">
        <v>103</v>
      </c>
      <c r="Q1335" s="338">
        <v>5</v>
      </c>
      <c r="R1335" s="171">
        <f t="shared" si="183"/>
        <v>5</v>
      </c>
      <c r="S1335" s="159"/>
      <c r="T1335" s="494"/>
      <c r="U1335" s="451"/>
      <c r="V1335" s="451"/>
      <c r="W1335" s="209"/>
      <c r="X1335" s="209"/>
      <c r="Y1335" s="211"/>
      <c r="Z1335" s="209"/>
      <c r="AA1335" s="209"/>
      <c r="AB1335" s="160"/>
      <c r="AC1335" s="155"/>
      <c r="AD1335" s="119"/>
      <c r="AE1335" s="78"/>
      <c r="AF1335" s="123">
        <f t="shared" si="178"/>
        <v>7284</v>
      </c>
    </row>
    <row r="1336" spans="1:32" ht="230.25" hidden="1" outlineLevel="3" thickBot="1" x14ac:dyDescent="0.25">
      <c r="A1336" s="144" t="s">
        <v>1169</v>
      </c>
      <c r="B1336" s="648" t="s">
        <v>2330</v>
      </c>
      <c r="C1336" s="637" t="s">
        <v>2226</v>
      </c>
      <c r="D1336" s="626" t="s">
        <v>688</v>
      </c>
      <c r="E1336" s="206" t="s">
        <v>445</v>
      </c>
      <c r="F1336" s="206" t="s">
        <v>800</v>
      </c>
      <c r="G1336" s="206" t="s">
        <v>1391</v>
      </c>
      <c r="H1336" s="526" t="s">
        <v>1804</v>
      </c>
      <c r="I1336" s="145" t="s">
        <v>768</v>
      </c>
      <c r="J1336" s="130">
        <v>2</v>
      </c>
      <c r="K1336" s="203" t="s">
        <v>446</v>
      </c>
      <c r="L1336" s="145" t="s">
        <v>804</v>
      </c>
      <c r="M1336" s="131">
        <v>1</v>
      </c>
      <c r="N1336" s="132">
        <f t="shared" si="182"/>
        <v>2</v>
      </c>
      <c r="O1336" s="551" t="s">
        <v>6563</v>
      </c>
      <c r="P1336" s="481" t="s">
        <v>103</v>
      </c>
      <c r="Q1336" s="338">
        <v>5</v>
      </c>
      <c r="R1336" s="171">
        <f t="shared" si="183"/>
        <v>10</v>
      </c>
      <c r="S1336" s="159"/>
      <c r="T1336" s="494"/>
      <c r="U1336" s="451"/>
      <c r="V1336" s="451"/>
      <c r="W1336" s="209"/>
      <c r="X1336" s="209"/>
      <c r="Y1336" s="211"/>
      <c r="Z1336" s="209"/>
      <c r="AA1336" s="209"/>
      <c r="AB1336" s="160"/>
      <c r="AC1336" s="155"/>
      <c r="AD1336" s="119"/>
      <c r="AE1336" s="78"/>
      <c r="AF1336" s="123">
        <f t="shared" si="178"/>
        <v>7285</v>
      </c>
    </row>
    <row r="1337" spans="1:32" ht="230.25" hidden="1" outlineLevel="3" thickBot="1" x14ac:dyDescent="0.25">
      <c r="A1337" s="144" t="s">
        <v>1883</v>
      </c>
      <c r="B1337" s="649"/>
      <c r="C1337" s="637"/>
      <c r="D1337" s="626"/>
      <c r="E1337" s="206" t="s">
        <v>447</v>
      </c>
      <c r="F1337" s="206" t="s">
        <v>801</v>
      </c>
      <c r="G1337" s="206" t="s">
        <v>1391</v>
      </c>
      <c r="H1337" s="526" t="s">
        <v>1804</v>
      </c>
      <c r="I1337" s="145" t="s">
        <v>768</v>
      </c>
      <c r="J1337" s="130">
        <v>2</v>
      </c>
      <c r="K1337" s="203" t="s">
        <v>448</v>
      </c>
      <c r="L1337" s="145" t="s">
        <v>743</v>
      </c>
      <c r="M1337" s="131">
        <v>1</v>
      </c>
      <c r="N1337" s="132">
        <f t="shared" si="182"/>
        <v>2</v>
      </c>
      <c r="O1337" s="551" t="s">
        <v>6563</v>
      </c>
      <c r="P1337" s="481" t="s">
        <v>103</v>
      </c>
      <c r="Q1337" s="338">
        <v>5</v>
      </c>
      <c r="R1337" s="171">
        <f t="shared" si="183"/>
        <v>10</v>
      </c>
      <c r="S1337" s="159"/>
      <c r="T1337" s="494"/>
      <c r="U1337" s="451"/>
      <c r="V1337" s="451"/>
      <c r="W1337" s="209"/>
      <c r="X1337" s="209"/>
      <c r="Y1337" s="211"/>
      <c r="Z1337" s="209"/>
      <c r="AA1337" s="209"/>
      <c r="AB1337" s="160"/>
      <c r="AC1337" s="155"/>
      <c r="AD1337" s="119"/>
      <c r="AE1337" s="78"/>
      <c r="AF1337" s="123">
        <f t="shared" si="178"/>
        <v>9847</v>
      </c>
    </row>
    <row r="1338" spans="1:32" ht="230.25" hidden="1" outlineLevel="3" thickBot="1" x14ac:dyDescent="0.25">
      <c r="A1338" s="144" t="s">
        <v>1170</v>
      </c>
      <c r="B1338" s="647" t="s">
        <v>2331</v>
      </c>
      <c r="C1338" s="635" t="s">
        <v>2332</v>
      </c>
      <c r="D1338" s="627" t="s">
        <v>372</v>
      </c>
      <c r="E1338" s="206" t="s">
        <v>233</v>
      </c>
      <c r="F1338" s="206" t="s">
        <v>394</v>
      </c>
      <c r="G1338" s="206" t="s">
        <v>1391</v>
      </c>
      <c r="H1338" s="526" t="s">
        <v>1804</v>
      </c>
      <c r="I1338" s="145" t="s">
        <v>768</v>
      </c>
      <c r="J1338" s="130">
        <v>2</v>
      </c>
      <c r="K1338" s="203" t="s">
        <v>185</v>
      </c>
      <c r="L1338" s="145" t="s">
        <v>804</v>
      </c>
      <c r="M1338" s="131">
        <v>2</v>
      </c>
      <c r="N1338" s="132">
        <f t="shared" si="182"/>
        <v>4</v>
      </c>
      <c r="O1338" s="551" t="s">
        <v>6563</v>
      </c>
      <c r="P1338" s="481" t="s">
        <v>6545</v>
      </c>
      <c r="Q1338" s="338">
        <v>2</v>
      </c>
      <c r="R1338" s="171">
        <f t="shared" si="183"/>
        <v>8</v>
      </c>
      <c r="S1338" s="176"/>
      <c r="T1338" s="491"/>
      <c r="U1338" s="453"/>
      <c r="V1338" s="453" t="s">
        <v>360</v>
      </c>
      <c r="W1338" s="209"/>
      <c r="X1338" s="209"/>
      <c r="Y1338" s="211"/>
      <c r="Z1338" s="209"/>
      <c r="AA1338" s="209"/>
      <c r="AB1338" s="160"/>
      <c r="AC1338" s="155"/>
      <c r="AD1338" s="119"/>
      <c r="AE1338" s="78"/>
      <c r="AF1338" s="123">
        <f t="shared" si="178"/>
        <v>7286</v>
      </c>
    </row>
    <row r="1339" spans="1:32" ht="230.25" hidden="1" outlineLevel="3" thickBot="1" x14ac:dyDescent="0.25">
      <c r="A1339" s="144" t="s">
        <v>1171</v>
      </c>
      <c r="B1339" s="649"/>
      <c r="C1339" s="635"/>
      <c r="D1339" s="627"/>
      <c r="E1339" s="206" t="s">
        <v>231</v>
      </c>
      <c r="F1339" s="206" t="s">
        <v>394</v>
      </c>
      <c r="G1339" s="206" t="s">
        <v>1391</v>
      </c>
      <c r="H1339" s="526" t="s">
        <v>1804</v>
      </c>
      <c r="I1339" s="145" t="s">
        <v>768</v>
      </c>
      <c r="J1339" s="130">
        <v>2</v>
      </c>
      <c r="K1339" s="203" t="s">
        <v>185</v>
      </c>
      <c r="L1339" s="145" t="s">
        <v>804</v>
      </c>
      <c r="M1339" s="131">
        <v>1</v>
      </c>
      <c r="N1339" s="132">
        <f t="shared" si="182"/>
        <v>2</v>
      </c>
      <c r="O1339" s="551" t="s">
        <v>6563</v>
      </c>
      <c r="P1339" s="481" t="s">
        <v>6545</v>
      </c>
      <c r="Q1339" s="338">
        <v>2</v>
      </c>
      <c r="R1339" s="171">
        <f t="shared" si="183"/>
        <v>4</v>
      </c>
      <c r="S1339" s="176"/>
      <c r="T1339" s="491"/>
      <c r="U1339" s="453"/>
      <c r="V1339" s="453" t="s">
        <v>361</v>
      </c>
      <c r="W1339" s="209"/>
      <c r="X1339" s="209"/>
      <c r="Y1339" s="211"/>
      <c r="Z1339" s="209"/>
      <c r="AA1339" s="209"/>
      <c r="AB1339" s="160"/>
      <c r="AC1339" s="155"/>
      <c r="AD1339" s="119"/>
      <c r="AE1339" s="78"/>
      <c r="AF1339" s="123">
        <f t="shared" si="178"/>
        <v>7287</v>
      </c>
    </row>
    <row r="1340" spans="1:32" ht="230.25" hidden="1" outlineLevel="3" thickBot="1" x14ac:dyDescent="0.25">
      <c r="A1340" s="251" t="s">
        <v>5314</v>
      </c>
      <c r="B1340" s="658" t="s">
        <v>3718</v>
      </c>
      <c r="C1340" s="637" t="s">
        <v>3737</v>
      </c>
      <c r="D1340" s="626" t="s">
        <v>3720</v>
      </c>
      <c r="E1340" s="206" t="s">
        <v>194</v>
      </c>
      <c r="F1340" s="206" t="s">
        <v>3721</v>
      </c>
      <c r="G1340" s="206" t="s">
        <v>1391</v>
      </c>
      <c r="H1340" s="526" t="s">
        <v>1227</v>
      </c>
      <c r="I1340" s="145" t="s">
        <v>768</v>
      </c>
      <c r="J1340" s="130">
        <v>2</v>
      </c>
      <c r="K1340" s="203" t="s">
        <v>185</v>
      </c>
      <c r="L1340" s="145" t="s">
        <v>804</v>
      </c>
      <c r="M1340" s="131">
        <v>2</v>
      </c>
      <c r="N1340" s="132">
        <f t="shared" si="182"/>
        <v>4</v>
      </c>
      <c r="O1340" s="551" t="s">
        <v>6563</v>
      </c>
      <c r="P1340" s="158" t="s">
        <v>103</v>
      </c>
      <c r="Q1340" s="338">
        <v>5</v>
      </c>
      <c r="R1340" s="171">
        <f t="shared" si="183"/>
        <v>20</v>
      </c>
      <c r="S1340" s="159"/>
      <c r="T1340" s="494"/>
      <c r="U1340" s="451"/>
      <c r="V1340" s="451"/>
      <c r="W1340" s="209"/>
      <c r="X1340" s="209"/>
      <c r="Y1340" s="211"/>
      <c r="Z1340" s="209"/>
      <c r="AA1340" s="209"/>
      <c r="AB1340" s="160"/>
      <c r="AC1340" s="155"/>
      <c r="AD1340" s="119"/>
      <c r="AE1340" s="78"/>
      <c r="AF1340" s="123">
        <f t="shared" si="178"/>
        <v>13267</v>
      </c>
    </row>
    <row r="1341" spans="1:32" ht="230.25" hidden="1" outlineLevel="3" thickBot="1" x14ac:dyDescent="0.25">
      <c r="A1341" s="251" t="s">
        <v>5315</v>
      </c>
      <c r="B1341" s="660"/>
      <c r="C1341" s="637"/>
      <c r="D1341" s="626"/>
      <c r="E1341" s="206" t="s">
        <v>251</v>
      </c>
      <c r="F1341" s="206" t="s">
        <v>3721</v>
      </c>
      <c r="G1341" s="206" t="s">
        <v>1391</v>
      </c>
      <c r="H1341" s="526" t="s">
        <v>1227</v>
      </c>
      <c r="I1341" s="145" t="s">
        <v>768</v>
      </c>
      <c r="J1341" s="130">
        <v>2</v>
      </c>
      <c r="K1341" s="134" t="s">
        <v>446</v>
      </c>
      <c r="L1341" s="125" t="s">
        <v>5792</v>
      </c>
      <c r="M1341" s="131">
        <v>1</v>
      </c>
      <c r="N1341" s="132">
        <f t="shared" si="182"/>
        <v>2</v>
      </c>
      <c r="O1341" s="551" t="s">
        <v>6563</v>
      </c>
      <c r="P1341" s="70" t="s">
        <v>103</v>
      </c>
      <c r="Q1341" s="338">
        <v>5</v>
      </c>
      <c r="R1341" s="171">
        <f t="shared" si="183"/>
        <v>10</v>
      </c>
      <c r="S1341" s="159"/>
      <c r="T1341" s="494"/>
      <c r="U1341" s="451"/>
      <c r="V1341" s="451"/>
      <c r="W1341" s="209"/>
      <c r="X1341" s="209"/>
      <c r="Y1341" s="211"/>
      <c r="Z1341" s="209"/>
      <c r="AA1341" s="209"/>
      <c r="AB1341" s="160"/>
      <c r="AC1341" s="155"/>
      <c r="AD1341" s="119"/>
      <c r="AE1341" s="78"/>
      <c r="AF1341" s="123">
        <f t="shared" si="178"/>
        <v>13268</v>
      </c>
    </row>
    <row r="1342" spans="1:32" ht="230.25" hidden="1" outlineLevel="3" thickBot="1" x14ac:dyDescent="0.25">
      <c r="A1342" s="144" t="s">
        <v>1172</v>
      </c>
      <c r="B1342" s="521" t="s">
        <v>3716</v>
      </c>
      <c r="C1342" s="354" t="s">
        <v>1970</v>
      </c>
      <c r="D1342" s="522" t="s">
        <v>395</v>
      </c>
      <c r="E1342" s="206" t="s">
        <v>1223</v>
      </c>
      <c r="F1342" s="206" t="s">
        <v>805</v>
      </c>
      <c r="G1342" s="206" t="s">
        <v>1391</v>
      </c>
      <c r="H1342" s="526" t="s">
        <v>1804</v>
      </c>
      <c r="I1342" s="145" t="s">
        <v>768</v>
      </c>
      <c r="J1342" s="130">
        <v>2</v>
      </c>
      <c r="K1342" s="203" t="s">
        <v>444</v>
      </c>
      <c r="L1342" s="125" t="s">
        <v>396</v>
      </c>
      <c r="M1342" s="148">
        <v>2</v>
      </c>
      <c r="N1342" s="132">
        <f t="shared" si="182"/>
        <v>4</v>
      </c>
      <c r="O1342" s="551" t="s">
        <v>6563</v>
      </c>
      <c r="P1342" s="323" t="s">
        <v>103</v>
      </c>
      <c r="Q1342" s="338">
        <v>5</v>
      </c>
      <c r="R1342" s="171">
        <f t="shared" si="183"/>
        <v>20</v>
      </c>
      <c r="S1342" s="159"/>
      <c r="T1342" s="494"/>
      <c r="U1342" s="451"/>
      <c r="V1342" s="451"/>
      <c r="W1342" s="209"/>
      <c r="X1342" s="209"/>
      <c r="Y1342" s="211"/>
      <c r="Z1342" s="209"/>
      <c r="AA1342" s="209"/>
      <c r="AB1342" s="160"/>
      <c r="AC1342" s="155"/>
      <c r="AD1342" s="119"/>
      <c r="AE1342" s="78"/>
      <c r="AF1342" s="123">
        <f t="shared" si="178"/>
        <v>7288</v>
      </c>
    </row>
    <row r="1343" spans="1:32" ht="230.25" hidden="1" outlineLevel="3" thickBot="1" x14ac:dyDescent="0.25">
      <c r="A1343" s="144" t="s">
        <v>1173</v>
      </c>
      <c r="B1343" s="664" t="s">
        <v>1404</v>
      </c>
      <c r="C1343" s="635" t="s">
        <v>2227</v>
      </c>
      <c r="D1343" s="627" t="s">
        <v>381</v>
      </c>
      <c r="E1343" s="206" t="s">
        <v>194</v>
      </c>
      <c r="F1343" s="206" t="s">
        <v>382</v>
      </c>
      <c r="G1343" s="206" t="s">
        <v>729</v>
      </c>
      <c r="H1343" s="526" t="s">
        <v>1227</v>
      </c>
      <c r="I1343" s="145" t="s">
        <v>768</v>
      </c>
      <c r="J1343" s="130">
        <v>1</v>
      </c>
      <c r="K1343" s="203" t="s">
        <v>185</v>
      </c>
      <c r="L1343" s="145" t="s">
        <v>802</v>
      </c>
      <c r="M1343" s="131">
        <v>1</v>
      </c>
      <c r="N1343" s="132">
        <f t="shared" si="182"/>
        <v>1</v>
      </c>
      <c r="O1343" s="551" t="s">
        <v>6563</v>
      </c>
      <c r="P1343" s="158" t="s">
        <v>103</v>
      </c>
      <c r="Q1343" s="338">
        <v>5</v>
      </c>
      <c r="R1343" s="171">
        <f t="shared" si="183"/>
        <v>5</v>
      </c>
      <c r="S1343" s="159"/>
      <c r="T1343" s="494"/>
      <c r="U1343" s="451"/>
      <c r="V1343" s="451"/>
      <c r="W1343" s="209"/>
      <c r="X1343" s="209"/>
      <c r="Y1343" s="211"/>
      <c r="Z1343" s="209"/>
      <c r="AA1343" s="209"/>
      <c r="AB1343" s="160"/>
      <c r="AC1343" s="155"/>
      <c r="AD1343" s="119"/>
      <c r="AE1343" s="78"/>
      <c r="AF1343" s="123">
        <f t="shared" si="178"/>
        <v>7289</v>
      </c>
    </row>
    <row r="1344" spans="1:32" ht="230.25" hidden="1" outlineLevel="3" thickBot="1" x14ac:dyDescent="0.25">
      <c r="A1344" s="144" t="s">
        <v>1174</v>
      </c>
      <c r="B1344" s="665"/>
      <c r="C1344" s="635"/>
      <c r="D1344" s="627"/>
      <c r="E1344" s="206" t="s">
        <v>251</v>
      </c>
      <c r="F1344" s="206" t="s">
        <v>1405</v>
      </c>
      <c r="G1344" s="206" t="s">
        <v>191</v>
      </c>
      <c r="H1344" s="526" t="s">
        <v>1227</v>
      </c>
      <c r="I1344" s="145" t="s">
        <v>768</v>
      </c>
      <c r="J1344" s="130">
        <v>2</v>
      </c>
      <c r="K1344" s="134" t="s">
        <v>446</v>
      </c>
      <c r="L1344" s="125" t="s">
        <v>5792</v>
      </c>
      <c r="M1344" s="194">
        <v>1</v>
      </c>
      <c r="N1344" s="132">
        <f t="shared" si="182"/>
        <v>2</v>
      </c>
      <c r="O1344" s="551" t="s">
        <v>6563</v>
      </c>
      <c r="P1344" s="70" t="s">
        <v>103</v>
      </c>
      <c r="Q1344" s="338">
        <v>5</v>
      </c>
      <c r="R1344" s="171">
        <f t="shared" si="183"/>
        <v>10</v>
      </c>
      <c r="S1344" s="176"/>
      <c r="T1344" s="491"/>
      <c r="U1344" s="453"/>
      <c r="V1344" s="453"/>
      <c r="W1344" s="209"/>
      <c r="X1344" s="172"/>
      <c r="Y1344" s="211"/>
      <c r="Z1344" s="209"/>
      <c r="AA1344" s="209"/>
      <c r="AB1344" s="172"/>
      <c r="AC1344" s="173"/>
      <c r="AD1344" s="109"/>
      <c r="AE1344" s="78"/>
      <c r="AF1344" s="123">
        <f t="shared" si="178"/>
        <v>7290</v>
      </c>
    </row>
    <row r="1345" spans="1:33" s="175" customFormat="1" ht="230.25" hidden="1" outlineLevel="3" thickBot="1" x14ac:dyDescent="0.25">
      <c r="A1345" s="251" t="s">
        <v>5316</v>
      </c>
      <c r="B1345" s="596" t="s">
        <v>4367</v>
      </c>
      <c r="C1345" s="600" t="s">
        <v>3738</v>
      </c>
      <c r="D1345" s="624" t="s">
        <v>2729</v>
      </c>
      <c r="E1345" s="209" t="s">
        <v>208</v>
      </c>
      <c r="F1345" s="209" t="s">
        <v>3370</v>
      </c>
      <c r="G1345" s="209" t="s">
        <v>1391</v>
      </c>
      <c r="H1345" s="526" t="s">
        <v>1227</v>
      </c>
      <c r="I1345" s="215" t="s">
        <v>768</v>
      </c>
      <c r="J1345" s="255">
        <v>1</v>
      </c>
      <c r="K1345" s="259" t="s">
        <v>192</v>
      </c>
      <c r="L1345" s="215" t="s">
        <v>203</v>
      </c>
      <c r="M1345" s="148">
        <v>1</v>
      </c>
      <c r="N1345" s="132">
        <f t="shared" si="182"/>
        <v>1</v>
      </c>
      <c r="O1345" s="551" t="s">
        <v>6563</v>
      </c>
      <c r="P1345" s="70" t="s">
        <v>103</v>
      </c>
      <c r="Q1345" s="321">
        <v>5</v>
      </c>
      <c r="R1345" s="171">
        <f t="shared" si="183"/>
        <v>5</v>
      </c>
      <c r="S1345" s="140"/>
      <c r="T1345" s="140"/>
      <c r="U1345" s="453"/>
      <c r="V1345" s="140"/>
      <c r="W1345" s="431"/>
      <c r="X1345" s="172"/>
      <c r="Y1345" s="429"/>
      <c r="Z1345" s="431"/>
      <c r="AA1345" s="431"/>
      <c r="AB1345" s="172"/>
      <c r="AC1345" s="173"/>
      <c r="AD1345" s="109"/>
      <c r="AE1345" s="78"/>
      <c r="AF1345" s="123">
        <f t="shared" si="178"/>
        <v>13269</v>
      </c>
      <c r="AG1345" s="78"/>
    </row>
    <row r="1346" spans="1:33" s="175" customFormat="1" ht="230.25" hidden="1" outlineLevel="3" thickBot="1" x14ac:dyDescent="0.25">
      <c r="A1346" s="251" t="s">
        <v>5317</v>
      </c>
      <c r="B1346" s="597"/>
      <c r="C1346" s="602"/>
      <c r="D1346" s="625"/>
      <c r="E1346" s="209" t="s">
        <v>255</v>
      </c>
      <c r="F1346" s="209" t="s">
        <v>4221</v>
      </c>
      <c r="G1346" s="143" t="s">
        <v>4218</v>
      </c>
      <c r="H1346" s="526" t="s">
        <v>1803</v>
      </c>
      <c r="I1346" s="215" t="s">
        <v>3018</v>
      </c>
      <c r="J1346" s="257">
        <v>3</v>
      </c>
      <c r="K1346" s="178" t="s">
        <v>453</v>
      </c>
      <c r="L1346" s="256" t="s">
        <v>449</v>
      </c>
      <c r="M1346" s="131">
        <v>2</v>
      </c>
      <c r="N1346" s="132">
        <f>J1346*M1346</f>
        <v>6</v>
      </c>
      <c r="O1346" s="551" t="s">
        <v>6563</v>
      </c>
      <c r="P1346" s="158" t="s">
        <v>6348</v>
      </c>
      <c r="Q1346" s="338">
        <v>3</v>
      </c>
      <c r="R1346" s="149">
        <f t="shared" ref="R1346:R1350" si="184">J1346*M1346*Q1346</f>
        <v>18</v>
      </c>
      <c r="S1346" s="140"/>
      <c r="T1346" s="140"/>
      <c r="U1346" s="453"/>
      <c r="V1346" s="140"/>
      <c r="W1346" s="431"/>
      <c r="X1346" s="172"/>
      <c r="Y1346" s="429"/>
      <c r="Z1346" s="431"/>
      <c r="AA1346" s="431"/>
      <c r="AB1346" s="172"/>
      <c r="AC1346" s="173"/>
      <c r="AD1346" s="109"/>
      <c r="AE1346" s="78"/>
      <c r="AF1346" s="123">
        <f t="shared" si="178"/>
        <v>13270</v>
      </c>
      <c r="AG1346" s="78"/>
    </row>
    <row r="1347" spans="1:33" ht="230.25" hidden="1" outlineLevel="3" thickBot="1" x14ac:dyDescent="0.25">
      <c r="A1347" s="251" t="s">
        <v>5318</v>
      </c>
      <c r="B1347" s="596" t="s">
        <v>3723</v>
      </c>
      <c r="C1347" s="598" t="s">
        <v>3739</v>
      </c>
      <c r="D1347" s="604" t="s">
        <v>2968</v>
      </c>
      <c r="E1347" s="206" t="s">
        <v>194</v>
      </c>
      <c r="F1347" s="206" t="s">
        <v>4407</v>
      </c>
      <c r="G1347" s="206" t="s">
        <v>1391</v>
      </c>
      <c r="H1347" s="526" t="s">
        <v>1227</v>
      </c>
      <c r="I1347" s="145" t="s">
        <v>768</v>
      </c>
      <c r="J1347" s="130">
        <v>1</v>
      </c>
      <c r="K1347" s="203" t="s">
        <v>185</v>
      </c>
      <c r="L1347" s="145" t="s">
        <v>802</v>
      </c>
      <c r="M1347" s="131">
        <v>1</v>
      </c>
      <c r="N1347" s="132">
        <f>J1347*M1347</f>
        <v>1</v>
      </c>
      <c r="O1347" s="551" t="s">
        <v>6563</v>
      </c>
      <c r="P1347" s="158" t="s">
        <v>103</v>
      </c>
      <c r="Q1347" s="321">
        <v>5</v>
      </c>
      <c r="R1347" s="149">
        <f t="shared" si="184"/>
        <v>5</v>
      </c>
      <c r="S1347" s="176"/>
      <c r="T1347" s="491"/>
      <c r="U1347" s="453"/>
      <c r="V1347" s="453"/>
      <c r="W1347" s="431"/>
      <c r="X1347" s="172"/>
      <c r="Y1347" s="429"/>
      <c r="Z1347" s="431"/>
      <c r="AA1347" s="431"/>
      <c r="AB1347" s="172"/>
      <c r="AC1347" s="173"/>
      <c r="AD1347" s="109"/>
      <c r="AE1347" s="78"/>
      <c r="AF1347" s="123">
        <f t="shared" si="178"/>
        <v>13271</v>
      </c>
    </row>
    <row r="1348" spans="1:33" ht="230.25" hidden="1" outlineLevel="3" thickBot="1" x14ac:dyDescent="0.25">
      <c r="A1348" s="251" t="s">
        <v>5319</v>
      </c>
      <c r="B1348" s="597"/>
      <c r="C1348" s="599"/>
      <c r="D1348" s="605"/>
      <c r="E1348" s="206" t="s">
        <v>251</v>
      </c>
      <c r="F1348" s="206" t="s">
        <v>3643</v>
      </c>
      <c r="G1348" s="206" t="s">
        <v>1391</v>
      </c>
      <c r="H1348" s="526" t="s">
        <v>1227</v>
      </c>
      <c r="I1348" s="145" t="s">
        <v>768</v>
      </c>
      <c r="J1348" s="130">
        <v>1</v>
      </c>
      <c r="K1348" s="134" t="s">
        <v>446</v>
      </c>
      <c r="L1348" s="125" t="s">
        <v>5792</v>
      </c>
      <c r="M1348" s="131">
        <v>1</v>
      </c>
      <c r="N1348" s="132">
        <f>J1348*M1348</f>
        <v>1</v>
      </c>
      <c r="O1348" s="551" t="s">
        <v>6563</v>
      </c>
      <c r="P1348" s="70" t="s">
        <v>103</v>
      </c>
      <c r="Q1348" s="321">
        <v>5</v>
      </c>
      <c r="R1348" s="149">
        <f t="shared" si="184"/>
        <v>5</v>
      </c>
      <c r="S1348" s="176"/>
      <c r="T1348" s="491"/>
      <c r="U1348" s="453"/>
      <c r="V1348" s="453"/>
      <c r="W1348" s="431"/>
      <c r="X1348" s="172"/>
      <c r="Y1348" s="429"/>
      <c r="Z1348" s="431"/>
      <c r="AA1348" s="431"/>
      <c r="AB1348" s="172"/>
      <c r="AC1348" s="173"/>
      <c r="AD1348" s="109"/>
      <c r="AE1348" s="78"/>
      <c r="AF1348" s="123">
        <f t="shared" si="178"/>
        <v>13272</v>
      </c>
    </row>
    <row r="1349" spans="1:33" ht="230.25" hidden="1" outlineLevel="3" thickBot="1" x14ac:dyDescent="0.25">
      <c r="A1349" s="251" t="s">
        <v>5320</v>
      </c>
      <c r="B1349" s="596" t="s">
        <v>3725</v>
      </c>
      <c r="C1349" s="598" t="s">
        <v>3740</v>
      </c>
      <c r="D1349" s="604" t="s">
        <v>3644</v>
      </c>
      <c r="E1349" s="206" t="s">
        <v>1325</v>
      </c>
      <c r="F1349" s="206" t="s">
        <v>4407</v>
      </c>
      <c r="G1349" s="206" t="s">
        <v>1391</v>
      </c>
      <c r="H1349" s="526" t="s">
        <v>1227</v>
      </c>
      <c r="I1349" s="145" t="s">
        <v>768</v>
      </c>
      <c r="J1349" s="130">
        <v>1</v>
      </c>
      <c r="K1349" s="203" t="s">
        <v>185</v>
      </c>
      <c r="L1349" s="125" t="s">
        <v>1559</v>
      </c>
      <c r="M1349" s="131">
        <v>2</v>
      </c>
      <c r="N1349" s="132">
        <f>J1349*M1349</f>
        <v>2</v>
      </c>
      <c r="O1349" s="551" t="s">
        <v>6563</v>
      </c>
      <c r="P1349" s="70" t="s">
        <v>103</v>
      </c>
      <c r="Q1349" s="321">
        <v>5</v>
      </c>
      <c r="R1349" s="149">
        <f t="shared" si="184"/>
        <v>10</v>
      </c>
      <c r="S1349" s="176"/>
      <c r="T1349" s="491"/>
      <c r="U1349" s="453"/>
      <c r="V1349" s="453"/>
      <c r="W1349" s="431"/>
      <c r="X1349" s="172"/>
      <c r="Y1349" s="429"/>
      <c r="Z1349" s="431"/>
      <c r="AA1349" s="431"/>
      <c r="AB1349" s="172"/>
      <c r="AC1349" s="173"/>
      <c r="AD1349" s="109"/>
      <c r="AE1349" s="78"/>
      <c r="AF1349" s="123">
        <f t="shared" si="178"/>
        <v>13273</v>
      </c>
    </row>
    <row r="1350" spans="1:33" ht="230.25" hidden="1" outlineLevel="3" thickBot="1" x14ac:dyDescent="0.25">
      <c r="A1350" s="251" t="s">
        <v>5321</v>
      </c>
      <c r="B1350" s="597"/>
      <c r="C1350" s="599"/>
      <c r="D1350" s="605"/>
      <c r="E1350" s="206" t="s">
        <v>257</v>
      </c>
      <c r="F1350" s="206" t="s">
        <v>4407</v>
      </c>
      <c r="G1350" s="206" t="s">
        <v>1391</v>
      </c>
      <c r="H1350" s="526" t="s">
        <v>1227</v>
      </c>
      <c r="I1350" s="145" t="s">
        <v>768</v>
      </c>
      <c r="J1350" s="130">
        <v>1</v>
      </c>
      <c r="K1350" s="134" t="s">
        <v>446</v>
      </c>
      <c r="L1350" s="125" t="s">
        <v>5792</v>
      </c>
      <c r="M1350" s="131">
        <v>2</v>
      </c>
      <c r="N1350" s="132">
        <f>J1350*M1350</f>
        <v>2</v>
      </c>
      <c r="O1350" s="551" t="s">
        <v>6563</v>
      </c>
      <c r="P1350" s="70" t="s">
        <v>103</v>
      </c>
      <c r="Q1350" s="321">
        <v>5</v>
      </c>
      <c r="R1350" s="149">
        <f t="shared" si="184"/>
        <v>10</v>
      </c>
      <c r="S1350" s="176"/>
      <c r="T1350" s="491"/>
      <c r="U1350" s="453"/>
      <c r="V1350" s="453"/>
      <c r="W1350" s="431"/>
      <c r="X1350" s="172"/>
      <c r="Y1350" s="429"/>
      <c r="Z1350" s="431"/>
      <c r="AA1350" s="431"/>
      <c r="AB1350" s="172"/>
      <c r="AC1350" s="173"/>
      <c r="AD1350" s="109"/>
      <c r="AE1350" s="78"/>
      <c r="AF1350" s="123">
        <f t="shared" si="178"/>
        <v>13274</v>
      </c>
    </row>
    <row r="1351" spans="1:33" ht="21" outlineLevel="2" collapsed="1" thickBot="1" x14ac:dyDescent="0.25">
      <c r="A1351" s="144"/>
      <c r="B1351" s="117" t="s">
        <v>3797</v>
      </c>
      <c r="C1351" s="272"/>
      <c r="D1351" s="291"/>
      <c r="E1351" s="117"/>
      <c r="F1351" s="117"/>
      <c r="G1351" s="117"/>
      <c r="H1351" s="117"/>
      <c r="I1351" s="117"/>
      <c r="J1351" s="117"/>
      <c r="K1351" s="117"/>
      <c r="L1351" s="117"/>
      <c r="M1351" s="117"/>
      <c r="N1351" s="117"/>
      <c r="O1351" s="117"/>
      <c r="P1351" s="117"/>
      <c r="Q1351" s="117"/>
      <c r="R1351" s="117"/>
      <c r="S1351" s="117"/>
      <c r="T1351" s="117"/>
      <c r="U1351" s="117"/>
      <c r="V1351" s="117"/>
      <c r="W1351" s="117"/>
      <c r="X1351" s="117"/>
      <c r="Y1351" s="117"/>
      <c r="Z1351" s="117"/>
      <c r="AA1351" s="117"/>
      <c r="AB1351" s="117"/>
      <c r="AC1351" s="117"/>
      <c r="AD1351" s="118"/>
      <c r="AE1351" s="78"/>
      <c r="AF1351" s="123">
        <f t="shared" ref="AF1351:AF1402" si="185">VALUE(RIGHT((IF(A1351="",0,A1351)),5))</f>
        <v>0</v>
      </c>
    </row>
    <row r="1352" spans="1:33" ht="230.25" hidden="1" outlineLevel="3" thickBot="1" x14ac:dyDescent="0.25">
      <c r="A1352" s="144" t="s">
        <v>1025</v>
      </c>
      <c r="B1352" s="740" t="s">
        <v>3741</v>
      </c>
      <c r="C1352" s="599" t="s">
        <v>2205</v>
      </c>
      <c r="D1352" s="626" t="s">
        <v>794</v>
      </c>
      <c r="E1352" s="206" t="s">
        <v>445</v>
      </c>
      <c r="F1352" s="206" t="s">
        <v>795</v>
      </c>
      <c r="G1352" s="206" t="s">
        <v>729</v>
      </c>
      <c r="H1352" s="531" t="s">
        <v>1804</v>
      </c>
      <c r="I1352" s="145" t="s">
        <v>768</v>
      </c>
      <c r="J1352" s="130">
        <v>1</v>
      </c>
      <c r="K1352" s="203" t="s">
        <v>446</v>
      </c>
      <c r="L1352" s="145" t="s">
        <v>743</v>
      </c>
      <c r="M1352" s="131">
        <v>1</v>
      </c>
      <c r="N1352" s="132">
        <f>J1352*M1352</f>
        <v>1</v>
      </c>
      <c r="O1352" s="551" t="s">
        <v>6563</v>
      </c>
      <c r="P1352" s="481" t="s">
        <v>6515</v>
      </c>
      <c r="Q1352" s="321">
        <v>2</v>
      </c>
      <c r="R1352" s="171">
        <f>J1352*M1352*Q1352</f>
        <v>2</v>
      </c>
      <c r="S1352" s="176"/>
      <c r="T1352" s="491"/>
      <c r="U1352" s="453"/>
      <c r="V1352" s="453" t="s">
        <v>1289</v>
      </c>
      <c r="W1352" s="209"/>
      <c r="X1352" s="209"/>
      <c r="Y1352" s="211"/>
      <c r="Z1352" s="209"/>
      <c r="AA1352" s="209"/>
      <c r="AB1352" s="160"/>
      <c r="AC1352" s="155"/>
      <c r="AD1352" s="119"/>
      <c r="AE1352" s="78"/>
      <c r="AF1352" s="123">
        <f t="shared" si="185"/>
        <v>5940</v>
      </c>
    </row>
    <row r="1353" spans="1:33" ht="230.25" hidden="1" outlineLevel="3" thickBot="1" x14ac:dyDescent="0.25">
      <c r="A1353" s="144" t="s">
        <v>1026</v>
      </c>
      <c r="B1353" s="649"/>
      <c r="C1353" s="637"/>
      <c r="D1353" s="626"/>
      <c r="E1353" s="206" t="s">
        <v>447</v>
      </c>
      <c r="F1353" s="206" t="s">
        <v>796</v>
      </c>
      <c r="G1353" s="206" t="s">
        <v>729</v>
      </c>
      <c r="H1353" s="531" t="s">
        <v>1804</v>
      </c>
      <c r="I1353" s="145" t="s">
        <v>768</v>
      </c>
      <c r="J1353" s="130">
        <v>1</v>
      </c>
      <c r="K1353" s="203" t="s">
        <v>448</v>
      </c>
      <c r="L1353" s="145" t="s">
        <v>743</v>
      </c>
      <c r="M1353" s="131">
        <v>1</v>
      </c>
      <c r="N1353" s="132">
        <f t="shared" ref="N1353:N1363" si="186">J1353*M1353</f>
        <v>1</v>
      </c>
      <c r="O1353" s="551" t="s">
        <v>6563</v>
      </c>
      <c r="P1353" s="481" t="s">
        <v>6515</v>
      </c>
      <c r="Q1353" s="321">
        <v>2</v>
      </c>
      <c r="R1353" s="171">
        <f t="shared" ref="R1353:R1363" si="187">J1353*M1353*Q1353</f>
        <v>2</v>
      </c>
      <c r="S1353" s="176"/>
      <c r="T1353" s="491"/>
      <c r="U1353" s="453"/>
      <c r="V1353" s="453"/>
      <c r="W1353" s="209"/>
      <c r="X1353" s="209"/>
      <c r="Y1353" s="211"/>
      <c r="Z1353" s="209"/>
      <c r="AA1353" s="209"/>
      <c r="AB1353" s="160"/>
      <c r="AC1353" s="155"/>
      <c r="AD1353" s="119"/>
      <c r="AE1353" s="78"/>
      <c r="AF1353" s="123">
        <f t="shared" si="185"/>
        <v>5941</v>
      </c>
    </row>
    <row r="1354" spans="1:33" ht="230.25" hidden="1" outlineLevel="3" thickBot="1" x14ac:dyDescent="0.25">
      <c r="A1354" s="144" t="s">
        <v>1027</v>
      </c>
      <c r="B1354" s="647" t="s">
        <v>3742</v>
      </c>
      <c r="C1354" s="637" t="s">
        <v>2206</v>
      </c>
      <c r="D1354" s="626" t="s">
        <v>794</v>
      </c>
      <c r="E1354" s="139" t="s">
        <v>445</v>
      </c>
      <c r="F1354" s="206" t="s">
        <v>795</v>
      </c>
      <c r="G1354" s="206" t="s">
        <v>729</v>
      </c>
      <c r="H1354" s="531" t="s">
        <v>1804</v>
      </c>
      <c r="I1354" s="145" t="s">
        <v>768</v>
      </c>
      <c r="J1354" s="130">
        <v>1</v>
      </c>
      <c r="K1354" s="203" t="s">
        <v>446</v>
      </c>
      <c r="L1354" s="145" t="s">
        <v>743</v>
      </c>
      <c r="M1354" s="131">
        <v>1</v>
      </c>
      <c r="N1354" s="132">
        <f t="shared" si="186"/>
        <v>1</v>
      </c>
      <c r="O1354" s="551" t="s">
        <v>6563</v>
      </c>
      <c r="P1354" s="481" t="s">
        <v>6515</v>
      </c>
      <c r="Q1354" s="321">
        <v>2</v>
      </c>
      <c r="R1354" s="171">
        <f t="shared" si="187"/>
        <v>2</v>
      </c>
      <c r="S1354" s="176"/>
      <c r="T1354" s="491"/>
      <c r="U1354" s="453"/>
      <c r="V1354" s="453"/>
      <c r="W1354" s="209"/>
      <c r="X1354" s="209"/>
      <c r="Y1354" s="211"/>
      <c r="Z1354" s="209"/>
      <c r="AA1354" s="209"/>
      <c r="AB1354" s="160"/>
      <c r="AC1354" s="155"/>
      <c r="AD1354" s="119"/>
      <c r="AE1354" s="78"/>
      <c r="AF1354" s="123">
        <f t="shared" si="185"/>
        <v>5942</v>
      </c>
    </row>
    <row r="1355" spans="1:33" ht="230.25" hidden="1" outlineLevel="3" thickBot="1" x14ac:dyDescent="0.25">
      <c r="A1355" s="144" t="s">
        <v>1028</v>
      </c>
      <c r="B1355" s="649"/>
      <c r="C1355" s="637"/>
      <c r="D1355" s="626"/>
      <c r="E1355" s="209" t="s">
        <v>447</v>
      </c>
      <c r="F1355" s="206" t="s">
        <v>796</v>
      </c>
      <c r="G1355" s="206" t="s">
        <v>729</v>
      </c>
      <c r="H1355" s="531" t="s">
        <v>1804</v>
      </c>
      <c r="I1355" s="145" t="s">
        <v>768</v>
      </c>
      <c r="J1355" s="130">
        <v>1</v>
      </c>
      <c r="K1355" s="203" t="s">
        <v>448</v>
      </c>
      <c r="L1355" s="145" t="s">
        <v>743</v>
      </c>
      <c r="M1355" s="131">
        <v>1</v>
      </c>
      <c r="N1355" s="132">
        <f t="shared" si="186"/>
        <v>1</v>
      </c>
      <c r="O1355" s="551" t="s">
        <v>6563</v>
      </c>
      <c r="P1355" s="481" t="s">
        <v>6515</v>
      </c>
      <c r="Q1355" s="321">
        <v>2</v>
      </c>
      <c r="R1355" s="171">
        <f t="shared" si="187"/>
        <v>2</v>
      </c>
      <c r="S1355" s="176"/>
      <c r="T1355" s="491"/>
      <c r="U1355" s="453"/>
      <c r="V1355" s="453"/>
      <c r="W1355" s="209"/>
      <c r="X1355" s="209"/>
      <c r="Y1355" s="211"/>
      <c r="Z1355" s="209"/>
      <c r="AA1355" s="209"/>
      <c r="AB1355" s="160"/>
      <c r="AC1355" s="155"/>
      <c r="AD1355" s="119"/>
      <c r="AE1355" s="78"/>
      <c r="AF1355" s="123">
        <f t="shared" si="185"/>
        <v>5943</v>
      </c>
    </row>
    <row r="1356" spans="1:33" ht="230.25" hidden="1" outlineLevel="3" thickBot="1" x14ac:dyDescent="0.25">
      <c r="A1356" s="251" t="s">
        <v>1029</v>
      </c>
      <c r="B1356" s="647" t="s">
        <v>3743</v>
      </c>
      <c r="C1356" s="637" t="s">
        <v>2207</v>
      </c>
      <c r="D1356" s="626" t="s">
        <v>1413</v>
      </c>
      <c r="E1356" s="209" t="s">
        <v>456</v>
      </c>
      <c r="F1356" s="206" t="s">
        <v>1414</v>
      </c>
      <c r="G1356" s="206" t="s">
        <v>729</v>
      </c>
      <c r="H1356" s="531" t="s">
        <v>1804</v>
      </c>
      <c r="I1356" s="145" t="s">
        <v>768</v>
      </c>
      <c r="J1356" s="130">
        <v>1</v>
      </c>
      <c r="K1356" s="203" t="s">
        <v>454</v>
      </c>
      <c r="L1356" s="145" t="s">
        <v>743</v>
      </c>
      <c r="M1356" s="131">
        <v>2</v>
      </c>
      <c r="N1356" s="132">
        <f t="shared" si="186"/>
        <v>2</v>
      </c>
      <c r="O1356" s="551" t="s">
        <v>6563</v>
      </c>
      <c r="P1356" s="481" t="s">
        <v>6515</v>
      </c>
      <c r="Q1356" s="321">
        <v>2</v>
      </c>
      <c r="R1356" s="171">
        <f t="shared" si="187"/>
        <v>4</v>
      </c>
      <c r="S1356" s="176"/>
      <c r="T1356" s="491"/>
      <c r="U1356" s="453"/>
      <c r="V1356" s="453"/>
      <c r="W1356" s="209"/>
      <c r="X1356" s="209"/>
      <c r="Y1356" s="211"/>
      <c r="Z1356" s="209"/>
      <c r="AA1356" s="209"/>
      <c r="AB1356" s="160"/>
      <c r="AC1356" s="155"/>
      <c r="AD1356" s="119"/>
      <c r="AE1356" s="78"/>
      <c r="AF1356" s="123">
        <f t="shared" si="185"/>
        <v>5944</v>
      </c>
    </row>
    <row r="1357" spans="1:33" ht="230.25" hidden="1" outlineLevel="3" thickBot="1" x14ac:dyDescent="0.25">
      <c r="A1357" s="251" t="s">
        <v>1030</v>
      </c>
      <c r="B1357" s="649"/>
      <c r="C1357" s="637"/>
      <c r="D1357" s="626"/>
      <c r="E1357" s="209" t="s">
        <v>457</v>
      </c>
      <c r="F1357" s="206" t="s">
        <v>1414</v>
      </c>
      <c r="G1357" s="206" t="s">
        <v>729</v>
      </c>
      <c r="H1357" s="531" t="s">
        <v>1804</v>
      </c>
      <c r="I1357" s="145" t="s">
        <v>768</v>
      </c>
      <c r="J1357" s="130">
        <v>1</v>
      </c>
      <c r="K1357" s="203" t="s">
        <v>455</v>
      </c>
      <c r="L1357" s="145" t="s">
        <v>743</v>
      </c>
      <c r="M1357" s="131">
        <v>2</v>
      </c>
      <c r="N1357" s="132">
        <f t="shared" si="186"/>
        <v>2</v>
      </c>
      <c r="O1357" s="551" t="s">
        <v>6563</v>
      </c>
      <c r="P1357" s="481" t="s">
        <v>6515</v>
      </c>
      <c r="Q1357" s="321">
        <v>2</v>
      </c>
      <c r="R1357" s="171">
        <f t="shared" si="187"/>
        <v>4</v>
      </c>
      <c r="S1357" s="176"/>
      <c r="T1357" s="491"/>
      <c r="U1357" s="453"/>
      <c r="V1357" s="453"/>
      <c r="W1357" s="209"/>
      <c r="X1357" s="209"/>
      <c r="Y1357" s="211"/>
      <c r="Z1357" s="209"/>
      <c r="AA1357" s="209"/>
      <c r="AB1357" s="160"/>
      <c r="AC1357" s="155"/>
      <c r="AD1357" s="119"/>
      <c r="AE1357" s="78"/>
      <c r="AF1357" s="123">
        <f t="shared" si="185"/>
        <v>5945</v>
      </c>
    </row>
    <row r="1358" spans="1:33" ht="230.25" hidden="1" outlineLevel="3" thickBot="1" x14ac:dyDescent="0.25">
      <c r="A1358" s="251" t="s">
        <v>1031</v>
      </c>
      <c r="B1358" s="647" t="s">
        <v>3744</v>
      </c>
      <c r="C1358" s="637" t="s">
        <v>2208</v>
      </c>
      <c r="D1358" s="626" t="s">
        <v>1413</v>
      </c>
      <c r="E1358" s="209" t="s">
        <v>456</v>
      </c>
      <c r="F1358" s="206" t="s">
        <v>1414</v>
      </c>
      <c r="G1358" s="206" t="s">
        <v>729</v>
      </c>
      <c r="H1358" s="531" t="s">
        <v>1804</v>
      </c>
      <c r="I1358" s="145" t="s">
        <v>768</v>
      </c>
      <c r="J1358" s="130">
        <v>1</v>
      </c>
      <c r="K1358" s="203" t="s">
        <v>454</v>
      </c>
      <c r="L1358" s="145" t="s">
        <v>743</v>
      </c>
      <c r="M1358" s="131">
        <v>2</v>
      </c>
      <c r="N1358" s="132">
        <f t="shared" si="186"/>
        <v>2</v>
      </c>
      <c r="O1358" s="551" t="s">
        <v>6563</v>
      </c>
      <c r="P1358" s="481" t="s">
        <v>6515</v>
      </c>
      <c r="Q1358" s="321">
        <v>2</v>
      </c>
      <c r="R1358" s="171">
        <f t="shared" si="187"/>
        <v>4</v>
      </c>
      <c r="S1358" s="176"/>
      <c r="T1358" s="491"/>
      <c r="U1358" s="453"/>
      <c r="V1358" s="453"/>
      <c r="W1358" s="209"/>
      <c r="X1358" s="209"/>
      <c r="Y1358" s="211"/>
      <c r="Z1358" s="209"/>
      <c r="AA1358" s="209"/>
      <c r="AB1358" s="160"/>
      <c r="AC1358" s="155"/>
      <c r="AD1358" s="119"/>
      <c r="AE1358" s="78"/>
      <c r="AF1358" s="123">
        <f t="shared" si="185"/>
        <v>5946</v>
      </c>
    </row>
    <row r="1359" spans="1:33" ht="230.25" hidden="1" outlineLevel="3" thickBot="1" x14ac:dyDescent="0.25">
      <c r="A1359" s="251" t="s">
        <v>1032</v>
      </c>
      <c r="B1359" s="649"/>
      <c r="C1359" s="637"/>
      <c r="D1359" s="626"/>
      <c r="E1359" s="209" t="s">
        <v>457</v>
      </c>
      <c r="F1359" s="206" t="s">
        <v>1414</v>
      </c>
      <c r="G1359" s="206" t="s">
        <v>729</v>
      </c>
      <c r="H1359" s="531" t="s">
        <v>1804</v>
      </c>
      <c r="I1359" s="145" t="s">
        <v>768</v>
      </c>
      <c r="J1359" s="130">
        <v>1</v>
      </c>
      <c r="K1359" s="203" t="s">
        <v>455</v>
      </c>
      <c r="L1359" s="145" t="s">
        <v>743</v>
      </c>
      <c r="M1359" s="194">
        <v>2</v>
      </c>
      <c r="N1359" s="132">
        <f t="shared" si="186"/>
        <v>2</v>
      </c>
      <c r="O1359" s="551" t="s">
        <v>6563</v>
      </c>
      <c r="P1359" s="481" t="s">
        <v>6515</v>
      </c>
      <c r="Q1359" s="321">
        <v>2</v>
      </c>
      <c r="R1359" s="171">
        <f t="shared" si="187"/>
        <v>4</v>
      </c>
      <c r="S1359" s="434"/>
      <c r="T1359" s="491"/>
      <c r="U1359" s="453"/>
      <c r="V1359" s="453"/>
      <c r="W1359" s="431"/>
      <c r="X1359" s="431"/>
      <c r="Y1359" s="429"/>
      <c r="Z1359" s="431"/>
      <c r="AA1359" s="431"/>
      <c r="AB1359" s="444"/>
      <c r="AC1359" s="155"/>
      <c r="AD1359" s="119"/>
      <c r="AE1359" s="78"/>
      <c r="AF1359" s="123">
        <f t="shared" si="185"/>
        <v>5947</v>
      </c>
    </row>
    <row r="1360" spans="1:33" ht="230.25" hidden="1" outlineLevel="3" thickBot="1" x14ac:dyDescent="0.25">
      <c r="A1360" s="251" t="s">
        <v>5322</v>
      </c>
      <c r="B1360" s="646" t="s">
        <v>4409</v>
      </c>
      <c r="C1360" s="600" t="s">
        <v>3749</v>
      </c>
      <c r="D1360" s="624" t="s">
        <v>2729</v>
      </c>
      <c r="E1360" s="209" t="s">
        <v>208</v>
      </c>
      <c r="F1360" s="139" t="s">
        <v>4295</v>
      </c>
      <c r="G1360" s="133" t="s">
        <v>674</v>
      </c>
      <c r="H1360" s="526" t="s">
        <v>1227</v>
      </c>
      <c r="I1360" s="215" t="s">
        <v>768</v>
      </c>
      <c r="J1360" s="257">
        <v>1</v>
      </c>
      <c r="K1360" s="259" t="s">
        <v>192</v>
      </c>
      <c r="L1360" s="215" t="s">
        <v>203</v>
      </c>
      <c r="M1360" s="149">
        <v>1</v>
      </c>
      <c r="N1360" s="132">
        <f t="shared" si="186"/>
        <v>1</v>
      </c>
      <c r="O1360" s="551" t="s">
        <v>6563</v>
      </c>
      <c r="P1360" s="481" t="s">
        <v>6515</v>
      </c>
      <c r="Q1360" s="338">
        <v>5</v>
      </c>
      <c r="R1360" s="171">
        <f t="shared" si="187"/>
        <v>5</v>
      </c>
      <c r="S1360" s="434"/>
      <c r="T1360" s="491"/>
      <c r="U1360" s="453"/>
      <c r="V1360" s="453"/>
      <c r="W1360" s="431"/>
      <c r="X1360" s="431"/>
      <c r="Y1360" s="429"/>
      <c r="Z1360" s="431"/>
      <c r="AA1360" s="431"/>
      <c r="AB1360" s="444"/>
      <c r="AC1360" s="155"/>
      <c r="AD1360" s="119"/>
      <c r="AE1360" s="78"/>
      <c r="AF1360" s="123">
        <f t="shared" si="185"/>
        <v>13275</v>
      </c>
    </row>
    <row r="1361" spans="1:32" ht="230.25" hidden="1" outlineLevel="3" thickBot="1" x14ac:dyDescent="0.25">
      <c r="A1361" s="251" t="s">
        <v>5323</v>
      </c>
      <c r="B1361" s="597"/>
      <c r="C1361" s="602"/>
      <c r="D1361" s="625"/>
      <c r="E1361" s="209" t="s">
        <v>255</v>
      </c>
      <c r="F1361" s="353" t="s">
        <v>4451</v>
      </c>
      <c r="G1361" s="348" t="s">
        <v>1247</v>
      </c>
      <c r="H1361" s="526" t="s">
        <v>1803</v>
      </c>
      <c r="I1361" s="215" t="s">
        <v>1178</v>
      </c>
      <c r="J1361" s="255">
        <v>3</v>
      </c>
      <c r="K1361" s="178" t="s">
        <v>453</v>
      </c>
      <c r="L1361" s="256" t="s">
        <v>449</v>
      </c>
      <c r="M1361" s="332">
        <v>1</v>
      </c>
      <c r="N1361" s="132">
        <f t="shared" si="186"/>
        <v>3</v>
      </c>
      <c r="O1361" s="551" t="s">
        <v>6563</v>
      </c>
      <c r="P1361" s="481" t="s">
        <v>6515</v>
      </c>
      <c r="Q1361" s="338">
        <v>3</v>
      </c>
      <c r="R1361" s="171">
        <f t="shared" si="187"/>
        <v>9</v>
      </c>
      <c r="S1361" s="434"/>
      <c r="T1361" s="491"/>
      <c r="U1361" s="453"/>
      <c r="V1361" s="453"/>
      <c r="W1361" s="431"/>
      <c r="X1361" s="431"/>
      <c r="Y1361" s="429"/>
      <c r="Z1361" s="431"/>
      <c r="AA1361" s="431"/>
      <c r="AB1361" s="444"/>
      <c r="AC1361" s="155"/>
      <c r="AD1361" s="119"/>
      <c r="AE1361" s="78"/>
      <c r="AF1361" s="123">
        <f t="shared" si="185"/>
        <v>13276</v>
      </c>
    </row>
    <row r="1362" spans="1:32" ht="230.25" hidden="1" outlineLevel="3" thickBot="1" x14ac:dyDescent="0.25">
      <c r="A1362" s="251" t="s">
        <v>5324</v>
      </c>
      <c r="B1362" s="596" t="s">
        <v>3748</v>
      </c>
      <c r="C1362" s="600" t="s">
        <v>3747</v>
      </c>
      <c r="D1362" s="624" t="s">
        <v>3676</v>
      </c>
      <c r="E1362" s="209" t="s">
        <v>3677</v>
      </c>
      <c r="F1362" s="209" t="s">
        <v>707</v>
      </c>
      <c r="G1362" s="143" t="s">
        <v>729</v>
      </c>
      <c r="H1362" s="526" t="s">
        <v>1227</v>
      </c>
      <c r="I1362" s="215" t="s">
        <v>1178</v>
      </c>
      <c r="J1362" s="255">
        <v>1</v>
      </c>
      <c r="K1362" s="259" t="s">
        <v>192</v>
      </c>
      <c r="L1362" s="215" t="s">
        <v>203</v>
      </c>
      <c r="M1362" s="148">
        <v>1</v>
      </c>
      <c r="N1362" s="132">
        <f t="shared" si="186"/>
        <v>1</v>
      </c>
      <c r="O1362" s="551" t="s">
        <v>6563</v>
      </c>
      <c r="P1362" s="481" t="s">
        <v>6515</v>
      </c>
      <c r="Q1362" s="338">
        <v>5</v>
      </c>
      <c r="R1362" s="149">
        <f t="shared" si="187"/>
        <v>5</v>
      </c>
      <c r="S1362" s="434"/>
      <c r="T1362" s="491"/>
      <c r="U1362" s="453"/>
      <c r="V1362" s="453"/>
      <c r="W1362" s="431"/>
      <c r="X1362" s="431"/>
      <c r="Y1362" s="429"/>
      <c r="Z1362" s="431"/>
      <c r="AA1362" s="431"/>
      <c r="AB1362" s="444"/>
      <c r="AC1362" s="155"/>
      <c r="AD1362" s="119"/>
      <c r="AE1362" s="78"/>
      <c r="AF1362" s="123">
        <f t="shared" si="185"/>
        <v>13277</v>
      </c>
    </row>
    <row r="1363" spans="1:32" ht="230.25" hidden="1" outlineLevel="3" thickBot="1" x14ac:dyDescent="0.25">
      <c r="A1363" s="251" t="s">
        <v>5325</v>
      </c>
      <c r="B1363" s="597"/>
      <c r="C1363" s="602"/>
      <c r="D1363" s="625"/>
      <c r="E1363" s="209" t="s">
        <v>3678</v>
      </c>
      <c r="F1363" s="209" t="s">
        <v>4410</v>
      </c>
      <c r="G1363" s="143" t="s">
        <v>729</v>
      </c>
      <c r="H1363" s="526" t="s">
        <v>1804</v>
      </c>
      <c r="I1363" s="215" t="s">
        <v>1178</v>
      </c>
      <c r="J1363" s="255">
        <v>1</v>
      </c>
      <c r="K1363" s="178" t="s">
        <v>453</v>
      </c>
      <c r="L1363" s="125" t="s">
        <v>1559</v>
      </c>
      <c r="M1363" s="131">
        <v>1</v>
      </c>
      <c r="N1363" s="132">
        <f t="shared" si="186"/>
        <v>1</v>
      </c>
      <c r="O1363" s="551" t="s">
        <v>6563</v>
      </c>
      <c r="P1363" s="481" t="s">
        <v>6515</v>
      </c>
      <c r="Q1363" s="338">
        <v>3</v>
      </c>
      <c r="R1363" s="149">
        <f t="shared" si="187"/>
        <v>3</v>
      </c>
      <c r="S1363" s="434"/>
      <c r="T1363" s="491"/>
      <c r="U1363" s="453"/>
      <c r="V1363" s="453"/>
      <c r="W1363" s="431"/>
      <c r="X1363" s="431"/>
      <c r="Y1363" s="429"/>
      <c r="Z1363" s="431"/>
      <c r="AA1363" s="431"/>
      <c r="AB1363" s="444"/>
      <c r="AC1363" s="155"/>
      <c r="AD1363" s="119"/>
      <c r="AE1363" s="78"/>
      <c r="AF1363" s="123">
        <f t="shared" si="185"/>
        <v>13278</v>
      </c>
    </row>
    <row r="1364" spans="1:32" ht="230.25" hidden="1" outlineLevel="3" thickBot="1" x14ac:dyDescent="0.25">
      <c r="A1364" s="144" t="s">
        <v>1033</v>
      </c>
      <c r="B1364" s="647" t="s">
        <v>3745</v>
      </c>
      <c r="C1364" s="637" t="s">
        <v>6518</v>
      </c>
      <c r="D1364" s="626" t="s">
        <v>306</v>
      </c>
      <c r="E1364" s="206" t="s">
        <v>384</v>
      </c>
      <c r="F1364" s="206" t="s">
        <v>796</v>
      </c>
      <c r="G1364" s="206" t="s">
        <v>729</v>
      </c>
      <c r="H1364" s="531" t="s">
        <v>1804</v>
      </c>
      <c r="I1364" s="145" t="s">
        <v>768</v>
      </c>
      <c r="J1364" s="130">
        <v>1</v>
      </c>
      <c r="K1364" s="203" t="s">
        <v>182</v>
      </c>
      <c r="L1364" s="145" t="s">
        <v>743</v>
      </c>
      <c r="M1364" s="148">
        <v>1</v>
      </c>
      <c r="N1364" s="132">
        <f>M1364*J1364</f>
        <v>1</v>
      </c>
      <c r="O1364" s="551" t="s">
        <v>6563</v>
      </c>
      <c r="P1364" s="481" t="s">
        <v>6515</v>
      </c>
      <c r="Q1364" s="321">
        <v>2</v>
      </c>
      <c r="R1364" s="171">
        <f t="shared" ref="R1364:R1375" si="188">J1364*M1364*Q1364</f>
        <v>2</v>
      </c>
      <c r="S1364" s="434"/>
      <c r="T1364" s="491"/>
      <c r="U1364" s="453"/>
      <c r="V1364" s="453"/>
      <c r="W1364" s="431"/>
      <c r="X1364" s="431"/>
      <c r="Y1364" s="429"/>
      <c r="Z1364" s="431"/>
      <c r="AA1364" s="431"/>
      <c r="AB1364" s="444"/>
      <c r="AC1364" s="155"/>
      <c r="AD1364" s="119"/>
      <c r="AE1364" s="78"/>
      <c r="AF1364" s="123">
        <f t="shared" si="185"/>
        <v>5948</v>
      </c>
    </row>
    <row r="1365" spans="1:32" ht="230.25" hidden="1" outlineLevel="3" thickBot="1" x14ac:dyDescent="0.25">
      <c r="A1365" s="144" t="s">
        <v>1034</v>
      </c>
      <c r="B1365" s="649"/>
      <c r="C1365" s="637"/>
      <c r="D1365" s="626"/>
      <c r="E1365" s="206" t="s">
        <v>386</v>
      </c>
      <c r="F1365" s="206" t="s">
        <v>4410</v>
      </c>
      <c r="G1365" s="206" t="s">
        <v>729</v>
      </c>
      <c r="H1365" s="531" t="s">
        <v>1804</v>
      </c>
      <c r="I1365" s="145" t="s">
        <v>768</v>
      </c>
      <c r="J1365" s="130">
        <v>1</v>
      </c>
      <c r="K1365" s="203" t="s">
        <v>182</v>
      </c>
      <c r="L1365" s="145" t="s">
        <v>743</v>
      </c>
      <c r="M1365" s="148">
        <v>1</v>
      </c>
      <c r="N1365" s="132">
        <f>M1365*J1365</f>
        <v>1</v>
      </c>
      <c r="O1365" s="551" t="s">
        <v>6563</v>
      </c>
      <c r="P1365" s="481" t="s">
        <v>6515</v>
      </c>
      <c r="Q1365" s="321">
        <v>2</v>
      </c>
      <c r="R1365" s="171">
        <f t="shared" si="188"/>
        <v>2</v>
      </c>
      <c r="S1365" s="434"/>
      <c r="T1365" s="491"/>
      <c r="U1365" s="453"/>
      <c r="V1365" s="453"/>
      <c r="W1365" s="431"/>
      <c r="X1365" s="431"/>
      <c r="Y1365" s="429"/>
      <c r="Z1365" s="431"/>
      <c r="AA1365" s="431"/>
      <c r="AB1365" s="444"/>
      <c r="AC1365" s="155"/>
      <c r="AD1365" s="119"/>
      <c r="AE1365" s="78"/>
      <c r="AF1365" s="123">
        <f t="shared" si="185"/>
        <v>5949</v>
      </c>
    </row>
    <row r="1366" spans="1:32" ht="230.25" hidden="1" outlineLevel="3" thickBot="1" x14ac:dyDescent="0.25">
      <c r="A1366" s="251" t="s">
        <v>1035</v>
      </c>
      <c r="B1366" s="312" t="s">
        <v>3746</v>
      </c>
      <c r="C1366" s="274" t="s">
        <v>2001</v>
      </c>
      <c r="D1366" s="224" t="s">
        <v>1399</v>
      </c>
      <c r="E1366" s="206" t="s">
        <v>1223</v>
      </c>
      <c r="F1366" s="206" t="s">
        <v>795</v>
      </c>
      <c r="G1366" s="206" t="s">
        <v>729</v>
      </c>
      <c r="H1366" s="531" t="s">
        <v>1804</v>
      </c>
      <c r="I1366" s="145" t="s">
        <v>768</v>
      </c>
      <c r="J1366" s="130">
        <v>1</v>
      </c>
      <c r="K1366" s="134" t="s">
        <v>444</v>
      </c>
      <c r="L1366" s="145" t="s">
        <v>743</v>
      </c>
      <c r="M1366" s="331">
        <v>2</v>
      </c>
      <c r="N1366" s="132">
        <f>M1366*J1366</f>
        <v>2</v>
      </c>
      <c r="O1366" s="551" t="s">
        <v>6563</v>
      </c>
      <c r="P1366" s="481" t="s">
        <v>6515</v>
      </c>
      <c r="Q1366" s="321">
        <v>2</v>
      </c>
      <c r="R1366" s="171">
        <f t="shared" si="188"/>
        <v>4</v>
      </c>
      <c r="S1366" s="434"/>
      <c r="T1366" s="491"/>
      <c r="U1366" s="453"/>
      <c r="V1366" s="453"/>
      <c r="W1366" s="431"/>
      <c r="X1366" s="431"/>
      <c r="Y1366" s="429"/>
      <c r="Z1366" s="431"/>
      <c r="AA1366" s="431"/>
      <c r="AB1366" s="444"/>
      <c r="AC1366" s="155"/>
      <c r="AD1366" s="119"/>
      <c r="AE1366" s="78"/>
      <c r="AF1366" s="123">
        <f t="shared" si="185"/>
        <v>5950</v>
      </c>
    </row>
    <row r="1367" spans="1:32" ht="230.25" hidden="1" outlineLevel="3" thickBot="1" x14ac:dyDescent="0.25">
      <c r="A1367" s="251" t="s">
        <v>5326</v>
      </c>
      <c r="B1367" s="646" t="s">
        <v>4308</v>
      </c>
      <c r="C1367" s="600" t="s">
        <v>3750</v>
      </c>
      <c r="D1367" s="624" t="s">
        <v>2729</v>
      </c>
      <c r="E1367" s="209" t="s">
        <v>208</v>
      </c>
      <c r="F1367" s="139" t="s">
        <v>4295</v>
      </c>
      <c r="G1367" s="133" t="s">
        <v>674</v>
      </c>
      <c r="H1367" s="526" t="s">
        <v>1227</v>
      </c>
      <c r="I1367" s="215" t="s">
        <v>768</v>
      </c>
      <c r="J1367" s="257">
        <v>1</v>
      </c>
      <c r="K1367" s="259" t="s">
        <v>192</v>
      </c>
      <c r="L1367" s="215" t="s">
        <v>203</v>
      </c>
      <c r="M1367" s="149">
        <v>1</v>
      </c>
      <c r="N1367" s="132">
        <f>M1367*J1367</f>
        <v>1</v>
      </c>
      <c r="O1367" s="551" t="s">
        <v>6563</v>
      </c>
      <c r="P1367" s="481" t="s">
        <v>6515</v>
      </c>
      <c r="Q1367" s="338">
        <v>5</v>
      </c>
      <c r="R1367" s="171">
        <f t="shared" si="188"/>
        <v>5</v>
      </c>
      <c r="S1367" s="434"/>
      <c r="T1367" s="491"/>
      <c r="U1367" s="453"/>
      <c r="V1367" s="453"/>
      <c r="W1367" s="431"/>
      <c r="X1367" s="431"/>
      <c r="Y1367" s="429"/>
      <c r="Z1367" s="431"/>
      <c r="AA1367" s="431"/>
      <c r="AB1367" s="444"/>
      <c r="AC1367" s="155"/>
      <c r="AD1367" s="119"/>
      <c r="AE1367" s="78"/>
      <c r="AF1367" s="123">
        <f t="shared" si="185"/>
        <v>13279</v>
      </c>
    </row>
    <row r="1368" spans="1:32" ht="230.25" hidden="1" outlineLevel="3" thickBot="1" x14ac:dyDescent="0.25">
      <c r="A1368" s="251" t="s">
        <v>5327</v>
      </c>
      <c r="B1368" s="597"/>
      <c r="C1368" s="602"/>
      <c r="D1368" s="625"/>
      <c r="E1368" s="209" t="s">
        <v>255</v>
      </c>
      <c r="F1368" s="353" t="s">
        <v>4404</v>
      </c>
      <c r="G1368" s="348" t="s">
        <v>1247</v>
      </c>
      <c r="H1368" s="526" t="s">
        <v>1803</v>
      </c>
      <c r="I1368" s="215" t="s">
        <v>1178</v>
      </c>
      <c r="J1368" s="255">
        <v>3</v>
      </c>
      <c r="K1368" s="178" t="s">
        <v>453</v>
      </c>
      <c r="L1368" s="256" t="s">
        <v>449</v>
      </c>
      <c r="M1368" s="332">
        <v>1</v>
      </c>
      <c r="N1368" s="132">
        <f>M1368*J1368</f>
        <v>3</v>
      </c>
      <c r="O1368" s="551" t="s">
        <v>6563</v>
      </c>
      <c r="P1368" s="323" t="s">
        <v>6549</v>
      </c>
      <c r="Q1368" s="338">
        <v>3</v>
      </c>
      <c r="R1368" s="171">
        <f t="shared" si="188"/>
        <v>9</v>
      </c>
      <c r="S1368" s="434"/>
      <c r="T1368" s="491"/>
      <c r="U1368" s="453"/>
      <c r="V1368" s="453"/>
      <c r="W1368" s="431"/>
      <c r="X1368" s="431"/>
      <c r="Y1368" s="429"/>
      <c r="Z1368" s="431"/>
      <c r="AA1368" s="431"/>
      <c r="AB1368" s="444"/>
      <c r="AC1368" s="155"/>
      <c r="AD1368" s="119"/>
      <c r="AE1368" s="78"/>
      <c r="AF1368" s="123">
        <f t="shared" si="185"/>
        <v>13280</v>
      </c>
    </row>
    <row r="1369" spans="1:32" ht="230.25" hidden="1" outlineLevel="3" thickBot="1" x14ac:dyDescent="0.25">
      <c r="A1369" s="251" t="s">
        <v>5328</v>
      </c>
      <c r="B1369" s="596" t="s">
        <v>3669</v>
      </c>
      <c r="C1369" s="600" t="s">
        <v>3751</v>
      </c>
      <c r="D1369" s="624" t="s">
        <v>708</v>
      </c>
      <c r="E1369" s="209" t="s">
        <v>1333</v>
      </c>
      <c r="F1369" s="209" t="s">
        <v>707</v>
      </c>
      <c r="G1369" s="143" t="s">
        <v>729</v>
      </c>
      <c r="H1369" s="526" t="s">
        <v>1227</v>
      </c>
      <c r="I1369" s="215" t="s">
        <v>1178</v>
      </c>
      <c r="J1369" s="255">
        <v>1</v>
      </c>
      <c r="K1369" s="259" t="s">
        <v>192</v>
      </c>
      <c r="L1369" s="215" t="s">
        <v>203</v>
      </c>
      <c r="M1369" s="148">
        <v>1</v>
      </c>
      <c r="N1369" s="132">
        <f>J1369*M1369</f>
        <v>1</v>
      </c>
      <c r="O1369" s="551" t="s">
        <v>6563</v>
      </c>
      <c r="P1369" s="158" t="s">
        <v>675</v>
      </c>
      <c r="Q1369" s="338">
        <v>5</v>
      </c>
      <c r="R1369" s="149">
        <f t="shared" si="188"/>
        <v>5</v>
      </c>
      <c r="S1369" s="434"/>
      <c r="T1369" s="491"/>
      <c r="U1369" s="453"/>
      <c r="V1369" s="453"/>
      <c r="W1369" s="431"/>
      <c r="X1369" s="431"/>
      <c r="Y1369" s="429"/>
      <c r="Z1369" s="431"/>
      <c r="AA1369" s="431"/>
      <c r="AB1369" s="444"/>
      <c r="AC1369" s="155"/>
      <c r="AD1369" s="119"/>
      <c r="AE1369" s="78"/>
      <c r="AF1369" s="123">
        <f t="shared" si="185"/>
        <v>13281</v>
      </c>
    </row>
    <row r="1370" spans="1:32" ht="230.25" hidden="1" outlineLevel="3" thickBot="1" x14ac:dyDescent="0.25">
      <c r="A1370" s="251" t="s">
        <v>5329</v>
      </c>
      <c r="B1370" s="597"/>
      <c r="C1370" s="602"/>
      <c r="D1370" s="638"/>
      <c r="E1370" s="209" t="s">
        <v>1334</v>
      </c>
      <c r="F1370" s="209" t="s">
        <v>3670</v>
      </c>
      <c r="G1370" s="143" t="s">
        <v>4218</v>
      </c>
      <c r="H1370" s="526" t="s">
        <v>1803</v>
      </c>
      <c r="I1370" s="215" t="s">
        <v>3018</v>
      </c>
      <c r="J1370" s="257">
        <v>3</v>
      </c>
      <c r="K1370" s="178" t="s">
        <v>222</v>
      </c>
      <c r="L1370" s="256" t="s">
        <v>203</v>
      </c>
      <c r="M1370" s="131">
        <v>2</v>
      </c>
      <c r="N1370" s="132">
        <f>J1370*M1370</f>
        <v>6</v>
      </c>
      <c r="O1370" s="551" t="s">
        <v>6563</v>
      </c>
      <c r="P1370" s="158" t="s">
        <v>6348</v>
      </c>
      <c r="Q1370" s="338">
        <v>3</v>
      </c>
      <c r="R1370" s="149">
        <f t="shared" si="188"/>
        <v>18</v>
      </c>
      <c r="S1370" s="434"/>
      <c r="T1370" s="491"/>
      <c r="U1370" s="453"/>
      <c r="V1370" s="453"/>
      <c r="W1370" s="431"/>
      <c r="X1370" s="431"/>
      <c r="Y1370" s="429"/>
      <c r="Z1370" s="431"/>
      <c r="AA1370" s="431"/>
      <c r="AB1370" s="444"/>
      <c r="AC1370" s="155"/>
      <c r="AD1370" s="119"/>
      <c r="AE1370" s="78"/>
      <c r="AF1370" s="123">
        <f t="shared" si="185"/>
        <v>13282</v>
      </c>
    </row>
    <row r="1371" spans="1:32" ht="230.25" hidden="1" outlineLevel="3" thickBot="1" x14ac:dyDescent="0.25">
      <c r="A1371" s="251" t="s">
        <v>1036</v>
      </c>
      <c r="B1371" s="168" t="s">
        <v>3752</v>
      </c>
      <c r="C1371" s="280" t="s">
        <v>2002</v>
      </c>
      <c r="D1371" s="225" t="s">
        <v>1406</v>
      </c>
      <c r="E1371" s="206" t="s">
        <v>1223</v>
      </c>
      <c r="F1371" s="206" t="s">
        <v>797</v>
      </c>
      <c r="G1371" s="206" t="s">
        <v>729</v>
      </c>
      <c r="H1371" s="531" t="s">
        <v>1804</v>
      </c>
      <c r="I1371" s="145" t="s">
        <v>768</v>
      </c>
      <c r="J1371" s="130">
        <v>1</v>
      </c>
      <c r="K1371" s="162" t="s">
        <v>444</v>
      </c>
      <c r="L1371" s="145" t="s">
        <v>743</v>
      </c>
      <c r="M1371" s="131">
        <v>2</v>
      </c>
      <c r="N1371" s="132">
        <f t="shared" ref="N1371:N1389" si="189">J1371*M1371</f>
        <v>2</v>
      </c>
      <c r="O1371" s="551" t="s">
        <v>6563</v>
      </c>
      <c r="P1371" s="481" t="s">
        <v>6515</v>
      </c>
      <c r="Q1371" s="321">
        <v>2</v>
      </c>
      <c r="R1371" s="171">
        <f t="shared" si="188"/>
        <v>4</v>
      </c>
      <c r="S1371" s="434"/>
      <c r="T1371" s="491"/>
      <c r="U1371" s="453"/>
      <c r="V1371" s="453"/>
      <c r="W1371" s="431"/>
      <c r="X1371" s="431"/>
      <c r="Y1371" s="429"/>
      <c r="Z1371" s="431"/>
      <c r="AA1371" s="431"/>
      <c r="AB1371" s="444"/>
      <c r="AC1371" s="155"/>
      <c r="AD1371" s="119"/>
      <c r="AE1371" s="78"/>
      <c r="AF1371" s="123">
        <f t="shared" si="185"/>
        <v>5951</v>
      </c>
    </row>
    <row r="1372" spans="1:32" ht="230.25" hidden="1" outlineLevel="3" thickBot="1" x14ac:dyDescent="0.25">
      <c r="A1372" s="144" t="s">
        <v>1037</v>
      </c>
      <c r="B1372" s="647" t="s">
        <v>3753</v>
      </c>
      <c r="C1372" s="637" t="s">
        <v>2209</v>
      </c>
      <c r="D1372" s="626" t="s">
        <v>162</v>
      </c>
      <c r="E1372" s="206" t="s">
        <v>786</v>
      </c>
      <c r="F1372" s="206" t="s">
        <v>4411</v>
      </c>
      <c r="G1372" s="206" t="s">
        <v>729</v>
      </c>
      <c r="H1372" s="531" t="s">
        <v>1804</v>
      </c>
      <c r="I1372" s="145" t="s">
        <v>768</v>
      </c>
      <c r="J1372" s="130">
        <v>1</v>
      </c>
      <c r="K1372" s="162" t="s">
        <v>444</v>
      </c>
      <c r="L1372" s="145" t="s">
        <v>743</v>
      </c>
      <c r="M1372" s="131">
        <v>2</v>
      </c>
      <c r="N1372" s="132">
        <f t="shared" si="189"/>
        <v>2</v>
      </c>
      <c r="O1372" s="551" t="s">
        <v>6563</v>
      </c>
      <c r="P1372" s="481" t="s">
        <v>6515</v>
      </c>
      <c r="Q1372" s="321">
        <v>2</v>
      </c>
      <c r="R1372" s="171">
        <f t="shared" si="188"/>
        <v>4</v>
      </c>
      <c r="S1372" s="434"/>
      <c r="T1372" s="491"/>
      <c r="U1372" s="453"/>
      <c r="V1372" s="453"/>
      <c r="W1372" s="431"/>
      <c r="X1372" s="431"/>
      <c r="Y1372" s="429"/>
      <c r="Z1372" s="431"/>
      <c r="AA1372" s="431"/>
      <c r="AB1372" s="444"/>
      <c r="AC1372" s="155"/>
      <c r="AD1372" s="119"/>
      <c r="AE1372" s="78"/>
      <c r="AF1372" s="123">
        <f t="shared" si="185"/>
        <v>5952</v>
      </c>
    </row>
    <row r="1373" spans="1:32" ht="230.25" hidden="1" outlineLevel="3" thickBot="1" x14ac:dyDescent="0.25">
      <c r="A1373" s="144" t="s">
        <v>1038</v>
      </c>
      <c r="B1373" s="649"/>
      <c r="C1373" s="637"/>
      <c r="D1373" s="626"/>
      <c r="E1373" s="206" t="s">
        <v>788</v>
      </c>
      <c r="F1373" s="206" t="s">
        <v>796</v>
      </c>
      <c r="G1373" s="206" t="s">
        <v>729</v>
      </c>
      <c r="H1373" s="531" t="s">
        <v>1804</v>
      </c>
      <c r="I1373" s="145" t="s">
        <v>768</v>
      </c>
      <c r="J1373" s="130">
        <v>1</v>
      </c>
      <c r="K1373" s="162" t="s">
        <v>444</v>
      </c>
      <c r="L1373" s="145" t="s">
        <v>743</v>
      </c>
      <c r="M1373" s="194">
        <v>2</v>
      </c>
      <c r="N1373" s="132">
        <f t="shared" si="189"/>
        <v>2</v>
      </c>
      <c r="O1373" s="551" t="s">
        <v>6563</v>
      </c>
      <c r="P1373" s="481" t="s">
        <v>6515</v>
      </c>
      <c r="Q1373" s="321">
        <v>2</v>
      </c>
      <c r="R1373" s="171">
        <f t="shared" si="188"/>
        <v>4</v>
      </c>
      <c r="S1373" s="434"/>
      <c r="T1373" s="491"/>
      <c r="U1373" s="453"/>
      <c r="V1373" s="453"/>
      <c r="W1373" s="431"/>
      <c r="X1373" s="431"/>
      <c r="Y1373" s="429"/>
      <c r="Z1373" s="431"/>
      <c r="AA1373" s="431"/>
      <c r="AB1373" s="444"/>
      <c r="AC1373" s="155"/>
      <c r="AD1373" s="119"/>
      <c r="AE1373" s="78"/>
      <c r="AF1373" s="123">
        <f t="shared" si="185"/>
        <v>5953</v>
      </c>
    </row>
    <row r="1374" spans="1:32" ht="230.25" hidden="1" outlineLevel="3" thickBot="1" x14ac:dyDescent="0.25">
      <c r="A1374" s="251" t="s">
        <v>1645</v>
      </c>
      <c r="B1374" s="647" t="s">
        <v>3754</v>
      </c>
      <c r="C1374" s="637" t="s">
        <v>2210</v>
      </c>
      <c r="D1374" s="626" t="s">
        <v>162</v>
      </c>
      <c r="E1374" s="206" t="s">
        <v>1407</v>
      </c>
      <c r="F1374" s="206" t="s">
        <v>1409</v>
      </c>
      <c r="G1374" s="206" t="s">
        <v>729</v>
      </c>
      <c r="H1374" s="531" t="s">
        <v>1227</v>
      </c>
      <c r="I1374" s="145" t="s">
        <v>768</v>
      </c>
      <c r="J1374" s="130">
        <v>1</v>
      </c>
      <c r="K1374" s="203" t="s">
        <v>192</v>
      </c>
      <c r="L1374" s="145" t="s">
        <v>203</v>
      </c>
      <c r="M1374" s="148">
        <v>2</v>
      </c>
      <c r="N1374" s="132">
        <f t="shared" si="189"/>
        <v>2</v>
      </c>
      <c r="O1374" s="551" t="s">
        <v>6563</v>
      </c>
      <c r="P1374" s="158" t="s">
        <v>675</v>
      </c>
      <c r="Q1374" s="321">
        <v>5</v>
      </c>
      <c r="R1374" s="171">
        <f t="shared" si="188"/>
        <v>10</v>
      </c>
      <c r="S1374" s="159"/>
      <c r="T1374" s="494"/>
      <c r="U1374" s="451"/>
      <c r="V1374" s="451"/>
      <c r="W1374" s="209"/>
      <c r="X1374" s="209"/>
      <c r="Y1374" s="211"/>
      <c r="Z1374" s="209"/>
      <c r="AA1374" s="209"/>
      <c r="AB1374" s="160"/>
      <c r="AC1374" s="155"/>
      <c r="AD1374" s="119"/>
      <c r="AE1374" s="78"/>
      <c r="AF1374" s="123">
        <f t="shared" si="185"/>
        <v>-9843</v>
      </c>
    </row>
    <row r="1375" spans="1:32" ht="230.25" hidden="1" outlineLevel="3" thickBot="1" x14ac:dyDescent="0.25">
      <c r="A1375" s="251" t="s">
        <v>1646</v>
      </c>
      <c r="B1375" s="649"/>
      <c r="C1375" s="637"/>
      <c r="D1375" s="626"/>
      <c r="E1375" s="206" t="s">
        <v>1408</v>
      </c>
      <c r="F1375" s="206" t="s">
        <v>3785</v>
      </c>
      <c r="G1375" s="206" t="s">
        <v>729</v>
      </c>
      <c r="H1375" s="531" t="s">
        <v>1227</v>
      </c>
      <c r="I1375" s="145" t="s">
        <v>768</v>
      </c>
      <c r="J1375" s="130">
        <v>1</v>
      </c>
      <c r="K1375" s="178" t="s">
        <v>453</v>
      </c>
      <c r="L1375" s="256" t="s">
        <v>449</v>
      </c>
      <c r="M1375" s="131">
        <v>2</v>
      </c>
      <c r="N1375" s="132">
        <f t="shared" si="189"/>
        <v>2</v>
      </c>
      <c r="O1375" s="551" t="s">
        <v>6563</v>
      </c>
      <c r="P1375" s="70" t="s">
        <v>103</v>
      </c>
      <c r="Q1375" s="321">
        <v>5</v>
      </c>
      <c r="R1375" s="171">
        <f t="shared" si="188"/>
        <v>10</v>
      </c>
      <c r="S1375" s="159"/>
      <c r="T1375" s="494"/>
      <c r="U1375" s="451"/>
      <c r="V1375" s="451"/>
      <c r="W1375" s="209"/>
      <c r="X1375" s="209"/>
      <c r="Y1375" s="211"/>
      <c r="Z1375" s="209"/>
      <c r="AA1375" s="209"/>
      <c r="AB1375" s="160"/>
      <c r="AC1375" s="155"/>
      <c r="AD1375" s="119"/>
      <c r="AE1375" s="78"/>
      <c r="AF1375" s="123">
        <f t="shared" si="185"/>
        <v>-9844</v>
      </c>
    </row>
    <row r="1376" spans="1:32" ht="230.25" hidden="1" outlineLevel="3" thickBot="1" x14ac:dyDescent="0.25">
      <c r="A1376" s="251" t="s">
        <v>5330</v>
      </c>
      <c r="B1376" s="596" t="s">
        <v>5935</v>
      </c>
      <c r="C1376" s="598" t="s">
        <v>3788</v>
      </c>
      <c r="D1376" s="604" t="s">
        <v>5929</v>
      </c>
      <c r="E1376" s="206" t="s">
        <v>445</v>
      </c>
      <c r="F1376" s="206" t="s">
        <v>3786</v>
      </c>
      <c r="G1376" s="206" t="s">
        <v>729</v>
      </c>
      <c r="H1376" s="531" t="s">
        <v>1804</v>
      </c>
      <c r="I1376" s="145" t="s">
        <v>768</v>
      </c>
      <c r="J1376" s="130">
        <v>1</v>
      </c>
      <c r="K1376" s="162" t="s">
        <v>444</v>
      </c>
      <c r="L1376" s="145" t="s">
        <v>743</v>
      </c>
      <c r="M1376" s="131">
        <v>1</v>
      </c>
      <c r="N1376" s="132">
        <f t="shared" si="189"/>
        <v>1</v>
      </c>
      <c r="O1376" s="551" t="s">
        <v>6563</v>
      </c>
      <c r="P1376" s="481" t="s">
        <v>6515</v>
      </c>
      <c r="Q1376" s="321">
        <v>2</v>
      </c>
      <c r="R1376" s="171">
        <f>N1376*Q1376</f>
        <v>2</v>
      </c>
      <c r="S1376" s="176"/>
      <c r="T1376" s="491"/>
      <c r="U1376" s="453"/>
      <c r="V1376" s="453"/>
      <c r="W1376" s="209"/>
      <c r="X1376" s="172"/>
      <c r="Y1376" s="211"/>
      <c r="Z1376" s="209"/>
      <c r="AA1376" s="209"/>
      <c r="AB1376" s="172"/>
      <c r="AC1376" s="173"/>
      <c r="AD1376" s="109"/>
      <c r="AE1376" s="78"/>
      <c r="AF1376" s="123">
        <f t="shared" si="185"/>
        <v>13283</v>
      </c>
    </row>
    <row r="1377" spans="1:32" ht="230.25" hidden="1" outlineLevel="3" thickBot="1" x14ac:dyDescent="0.25">
      <c r="A1377" s="251" t="s">
        <v>5331</v>
      </c>
      <c r="B1377" s="597"/>
      <c r="C1377" s="599"/>
      <c r="D1377" s="605"/>
      <c r="E1377" s="206" t="s">
        <v>447</v>
      </c>
      <c r="F1377" s="206" t="s">
        <v>3787</v>
      </c>
      <c r="G1377" s="206" t="s">
        <v>729</v>
      </c>
      <c r="H1377" s="531" t="s">
        <v>1804</v>
      </c>
      <c r="I1377" s="145" t="s">
        <v>768</v>
      </c>
      <c r="J1377" s="130">
        <v>1</v>
      </c>
      <c r="K1377" s="162" t="s">
        <v>444</v>
      </c>
      <c r="L1377" s="145" t="s">
        <v>743</v>
      </c>
      <c r="M1377" s="131">
        <v>1</v>
      </c>
      <c r="N1377" s="132">
        <f>J1377*M1377</f>
        <v>1</v>
      </c>
      <c r="O1377" s="551" t="s">
        <v>6563</v>
      </c>
      <c r="P1377" s="481" t="s">
        <v>6515</v>
      </c>
      <c r="Q1377" s="321">
        <v>2</v>
      </c>
      <c r="R1377" s="171">
        <f>J1377*M1377*Q1377</f>
        <v>2</v>
      </c>
      <c r="S1377" s="176"/>
      <c r="T1377" s="491"/>
      <c r="U1377" s="453"/>
      <c r="V1377" s="453"/>
      <c r="W1377" s="209"/>
      <c r="X1377" s="172"/>
      <c r="Y1377" s="211"/>
      <c r="Z1377" s="209"/>
      <c r="AA1377" s="209"/>
      <c r="AB1377" s="172"/>
      <c r="AC1377" s="173"/>
      <c r="AD1377" s="109"/>
      <c r="AE1377" s="78"/>
      <c r="AF1377" s="123">
        <f t="shared" si="185"/>
        <v>13284</v>
      </c>
    </row>
    <row r="1378" spans="1:32" ht="230.25" hidden="1" outlineLevel="3" thickBot="1" x14ac:dyDescent="0.25">
      <c r="A1378" s="251" t="s">
        <v>5332</v>
      </c>
      <c r="B1378" s="596" t="s">
        <v>5931</v>
      </c>
      <c r="C1378" s="598" t="s">
        <v>3755</v>
      </c>
      <c r="D1378" s="604" t="s">
        <v>1400</v>
      </c>
      <c r="E1378" s="206" t="s">
        <v>445</v>
      </c>
      <c r="F1378" s="206" t="s">
        <v>3789</v>
      </c>
      <c r="G1378" s="206" t="s">
        <v>729</v>
      </c>
      <c r="H1378" s="531" t="s">
        <v>1804</v>
      </c>
      <c r="I1378" s="145" t="s">
        <v>768</v>
      </c>
      <c r="J1378" s="130">
        <v>1</v>
      </c>
      <c r="K1378" s="162" t="s">
        <v>444</v>
      </c>
      <c r="L1378" s="145" t="s">
        <v>743</v>
      </c>
      <c r="M1378" s="131">
        <v>1</v>
      </c>
      <c r="N1378" s="132">
        <f t="shared" si="189"/>
        <v>1</v>
      </c>
      <c r="O1378" s="551" t="s">
        <v>6563</v>
      </c>
      <c r="P1378" s="481" t="s">
        <v>6515</v>
      </c>
      <c r="Q1378" s="321">
        <v>2</v>
      </c>
      <c r="R1378" s="171">
        <f>N1378*Q1378</f>
        <v>2</v>
      </c>
      <c r="S1378" s="176"/>
      <c r="T1378" s="491"/>
      <c r="U1378" s="453"/>
      <c r="V1378" s="453"/>
      <c r="W1378" s="209"/>
      <c r="X1378" s="172"/>
      <c r="Y1378" s="211"/>
      <c r="Z1378" s="209"/>
      <c r="AA1378" s="209"/>
      <c r="AB1378" s="172"/>
      <c r="AC1378" s="173"/>
      <c r="AD1378" s="109"/>
      <c r="AE1378" s="78"/>
      <c r="AF1378" s="123">
        <f t="shared" si="185"/>
        <v>13285</v>
      </c>
    </row>
    <row r="1379" spans="1:32" ht="230.25" hidden="1" outlineLevel="3" thickBot="1" x14ac:dyDescent="0.25">
      <c r="A1379" s="251" t="s">
        <v>5333</v>
      </c>
      <c r="B1379" s="597"/>
      <c r="C1379" s="599"/>
      <c r="D1379" s="605"/>
      <c r="E1379" s="206" t="s">
        <v>447</v>
      </c>
      <c r="F1379" s="206" t="s">
        <v>3789</v>
      </c>
      <c r="G1379" s="206" t="s">
        <v>729</v>
      </c>
      <c r="H1379" s="531" t="s">
        <v>1804</v>
      </c>
      <c r="I1379" s="145" t="s">
        <v>768</v>
      </c>
      <c r="J1379" s="130">
        <v>1</v>
      </c>
      <c r="K1379" s="162" t="s">
        <v>444</v>
      </c>
      <c r="L1379" s="145" t="s">
        <v>743</v>
      </c>
      <c r="M1379" s="131">
        <v>1</v>
      </c>
      <c r="N1379" s="132">
        <f t="shared" ref="N1379:N1385" si="190">J1379*M1379</f>
        <v>1</v>
      </c>
      <c r="O1379" s="551" t="s">
        <v>6563</v>
      </c>
      <c r="P1379" s="481" t="s">
        <v>6515</v>
      </c>
      <c r="Q1379" s="321">
        <v>2</v>
      </c>
      <c r="R1379" s="171">
        <f>J1379*M1379*Q1379</f>
        <v>2</v>
      </c>
      <c r="S1379" s="176"/>
      <c r="T1379" s="491"/>
      <c r="U1379" s="453"/>
      <c r="V1379" s="453"/>
      <c r="W1379" s="209"/>
      <c r="X1379" s="160"/>
      <c r="Y1379" s="211"/>
      <c r="Z1379" s="209"/>
      <c r="AA1379" s="209"/>
      <c r="AB1379" s="160"/>
      <c r="AC1379" s="177"/>
      <c r="AD1379" s="126"/>
      <c r="AE1379" s="78"/>
      <c r="AF1379" s="123">
        <f t="shared" si="185"/>
        <v>13286</v>
      </c>
    </row>
    <row r="1380" spans="1:32" ht="230.25" hidden="1" outlineLevel="3" thickBot="1" x14ac:dyDescent="0.25">
      <c r="A1380" s="251" t="s">
        <v>5334</v>
      </c>
      <c r="B1380" s="596" t="s">
        <v>5937</v>
      </c>
      <c r="C1380" s="623" t="s">
        <v>3756</v>
      </c>
      <c r="D1380" s="603" t="s">
        <v>5929</v>
      </c>
      <c r="E1380" s="206" t="s">
        <v>445</v>
      </c>
      <c r="F1380" s="206" t="s">
        <v>3790</v>
      </c>
      <c r="G1380" s="206" t="s">
        <v>729</v>
      </c>
      <c r="H1380" s="531" t="s">
        <v>1804</v>
      </c>
      <c r="I1380" s="145" t="s">
        <v>768</v>
      </c>
      <c r="J1380" s="130">
        <v>1</v>
      </c>
      <c r="K1380" s="162" t="s">
        <v>444</v>
      </c>
      <c r="L1380" s="145" t="s">
        <v>743</v>
      </c>
      <c r="M1380" s="131">
        <v>1</v>
      </c>
      <c r="N1380" s="132">
        <f t="shared" si="190"/>
        <v>1</v>
      </c>
      <c r="O1380" s="551" t="s">
        <v>6563</v>
      </c>
      <c r="P1380" s="481" t="s">
        <v>6515</v>
      </c>
      <c r="Q1380" s="321">
        <v>2</v>
      </c>
      <c r="R1380" s="171">
        <f>N1380*Q1380</f>
        <v>2</v>
      </c>
      <c r="S1380" s="176"/>
      <c r="T1380" s="491"/>
      <c r="U1380" s="453"/>
      <c r="V1380" s="453"/>
      <c r="W1380" s="209"/>
      <c r="X1380" s="172"/>
      <c r="Y1380" s="211"/>
      <c r="Z1380" s="209"/>
      <c r="AA1380" s="209"/>
      <c r="AB1380" s="172"/>
      <c r="AC1380" s="173"/>
      <c r="AD1380" s="109"/>
      <c r="AE1380" s="78"/>
      <c r="AF1380" s="123">
        <f t="shared" si="185"/>
        <v>13287</v>
      </c>
    </row>
    <row r="1381" spans="1:32" ht="230.25" hidden="1" outlineLevel="3" thickBot="1" x14ac:dyDescent="0.25">
      <c r="A1381" s="251" t="s">
        <v>5335</v>
      </c>
      <c r="B1381" s="597"/>
      <c r="C1381" s="599"/>
      <c r="D1381" s="605"/>
      <c r="E1381" s="206" t="s">
        <v>447</v>
      </c>
      <c r="F1381" s="206" t="s">
        <v>3791</v>
      </c>
      <c r="G1381" s="206" t="s">
        <v>729</v>
      </c>
      <c r="H1381" s="531" t="s">
        <v>1804</v>
      </c>
      <c r="I1381" s="145" t="s">
        <v>768</v>
      </c>
      <c r="J1381" s="130">
        <v>1</v>
      </c>
      <c r="K1381" s="162" t="s">
        <v>444</v>
      </c>
      <c r="L1381" s="145" t="s">
        <v>743</v>
      </c>
      <c r="M1381" s="131">
        <v>1</v>
      </c>
      <c r="N1381" s="132">
        <f t="shared" si="190"/>
        <v>1</v>
      </c>
      <c r="O1381" s="551" t="s">
        <v>6563</v>
      </c>
      <c r="P1381" s="481" t="s">
        <v>6515</v>
      </c>
      <c r="Q1381" s="321">
        <v>2</v>
      </c>
      <c r="R1381" s="171">
        <f>J1381*M1381*Q1381</f>
        <v>2</v>
      </c>
      <c r="S1381" s="176"/>
      <c r="T1381" s="491"/>
      <c r="U1381" s="453"/>
      <c r="V1381" s="453"/>
      <c r="W1381" s="209"/>
      <c r="X1381" s="172"/>
      <c r="Y1381" s="211"/>
      <c r="Z1381" s="209"/>
      <c r="AA1381" s="209"/>
      <c r="AB1381" s="172"/>
      <c r="AC1381" s="173"/>
      <c r="AD1381" s="109"/>
      <c r="AE1381" s="78"/>
      <c r="AF1381" s="123">
        <f t="shared" si="185"/>
        <v>13288</v>
      </c>
    </row>
    <row r="1382" spans="1:32" ht="230.25" hidden="1" outlineLevel="3" thickBot="1" x14ac:dyDescent="0.25">
      <c r="A1382" s="251" t="s">
        <v>5336</v>
      </c>
      <c r="B1382" s="596" t="s">
        <v>5937</v>
      </c>
      <c r="C1382" s="623" t="s">
        <v>3760</v>
      </c>
      <c r="D1382" s="603" t="s">
        <v>5929</v>
      </c>
      <c r="E1382" s="206" t="s">
        <v>445</v>
      </c>
      <c r="F1382" s="206" t="s">
        <v>3791</v>
      </c>
      <c r="G1382" s="206" t="s">
        <v>729</v>
      </c>
      <c r="H1382" s="531" t="s">
        <v>1804</v>
      </c>
      <c r="I1382" s="145" t="s">
        <v>768</v>
      </c>
      <c r="J1382" s="130">
        <v>1</v>
      </c>
      <c r="K1382" s="162" t="s">
        <v>444</v>
      </c>
      <c r="L1382" s="145" t="s">
        <v>743</v>
      </c>
      <c r="M1382" s="131">
        <v>1</v>
      </c>
      <c r="N1382" s="132">
        <f t="shared" si="190"/>
        <v>1</v>
      </c>
      <c r="O1382" s="551" t="s">
        <v>6563</v>
      </c>
      <c r="P1382" s="481" t="s">
        <v>6515</v>
      </c>
      <c r="Q1382" s="321">
        <v>2</v>
      </c>
      <c r="R1382" s="171">
        <f>N1382*Q1382</f>
        <v>2</v>
      </c>
      <c r="S1382" s="176"/>
      <c r="T1382" s="491"/>
      <c r="U1382" s="453"/>
      <c r="V1382" s="453"/>
      <c r="W1382" s="209"/>
      <c r="X1382" s="172"/>
      <c r="Y1382" s="211"/>
      <c r="Z1382" s="209"/>
      <c r="AA1382" s="209"/>
      <c r="AB1382" s="172"/>
      <c r="AC1382" s="173"/>
      <c r="AD1382" s="109"/>
      <c r="AE1382" s="78"/>
      <c r="AF1382" s="123">
        <f t="shared" si="185"/>
        <v>13289</v>
      </c>
    </row>
    <row r="1383" spans="1:32" ht="230.25" hidden="1" outlineLevel="3" thickBot="1" x14ac:dyDescent="0.25">
      <c r="A1383" s="251" t="s">
        <v>5337</v>
      </c>
      <c r="B1383" s="597"/>
      <c r="C1383" s="599"/>
      <c r="D1383" s="605"/>
      <c r="E1383" s="206" t="s">
        <v>447</v>
      </c>
      <c r="F1383" s="206" t="s">
        <v>3791</v>
      </c>
      <c r="G1383" s="206" t="s">
        <v>729</v>
      </c>
      <c r="H1383" s="531" t="s">
        <v>1804</v>
      </c>
      <c r="I1383" s="145" t="s">
        <v>768</v>
      </c>
      <c r="J1383" s="130">
        <v>1</v>
      </c>
      <c r="K1383" s="162" t="s">
        <v>444</v>
      </c>
      <c r="L1383" s="145" t="s">
        <v>743</v>
      </c>
      <c r="M1383" s="131">
        <v>1</v>
      </c>
      <c r="N1383" s="132">
        <f t="shared" si="190"/>
        <v>1</v>
      </c>
      <c r="O1383" s="551" t="s">
        <v>6563</v>
      </c>
      <c r="P1383" s="481" t="s">
        <v>6515</v>
      </c>
      <c r="Q1383" s="321">
        <v>2</v>
      </c>
      <c r="R1383" s="171">
        <f>J1383*M1383*Q1383</f>
        <v>2</v>
      </c>
      <c r="S1383" s="176"/>
      <c r="T1383" s="491"/>
      <c r="U1383" s="453"/>
      <c r="V1383" s="453"/>
      <c r="W1383" s="209"/>
      <c r="X1383" s="172"/>
      <c r="Y1383" s="211"/>
      <c r="Z1383" s="209"/>
      <c r="AA1383" s="209"/>
      <c r="AB1383" s="172"/>
      <c r="AC1383" s="173"/>
      <c r="AD1383" s="109"/>
      <c r="AE1383" s="78"/>
      <c r="AF1383" s="123">
        <f t="shared" si="185"/>
        <v>13290</v>
      </c>
    </row>
    <row r="1384" spans="1:32" ht="230.25" hidden="1" outlineLevel="3" thickBot="1" x14ac:dyDescent="0.25">
      <c r="A1384" s="251" t="s">
        <v>5338</v>
      </c>
      <c r="B1384" s="596" t="s">
        <v>5923</v>
      </c>
      <c r="C1384" s="623" t="s">
        <v>3757</v>
      </c>
      <c r="D1384" s="603" t="s">
        <v>5924</v>
      </c>
      <c r="E1384" s="209" t="s">
        <v>160</v>
      </c>
      <c r="F1384" s="209" t="s">
        <v>4412</v>
      </c>
      <c r="G1384" s="206" t="s">
        <v>729</v>
      </c>
      <c r="H1384" s="531" t="s">
        <v>1804</v>
      </c>
      <c r="I1384" s="145" t="s">
        <v>768</v>
      </c>
      <c r="J1384" s="130">
        <v>1</v>
      </c>
      <c r="K1384" s="203" t="s">
        <v>185</v>
      </c>
      <c r="L1384" s="145" t="s">
        <v>371</v>
      </c>
      <c r="M1384" s="131">
        <v>1</v>
      </c>
      <c r="N1384" s="132">
        <f t="shared" si="190"/>
        <v>1</v>
      </c>
      <c r="O1384" s="551" t="s">
        <v>6563</v>
      </c>
      <c r="P1384" s="481" t="s">
        <v>6515</v>
      </c>
      <c r="Q1384" s="321">
        <v>2</v>
      </c>
      <c r="R1384" s="171">
        <f>J1384*M1384*Q1384</f>
        <v>2</v>
      </c>
      <c r="S1384" s="176"/>
      <c r="T1384" s="491"/>
      <c r="U1384" s="453"/>
      <c r="V1384" s="453"/>
      <c r="W1384" s="209"/>
      <c r="X1384" s="172"/>
      <c r="Y1384" s="211"/>
      <c r="Z1384" s="209"/>
      <c r="AA1384" s="209"/>
      <c r="AB1384" s="172"/>
      <c r="AC1384" s="173"/>
      <c r="AD1384" s="109"/>
      <c r="AE1384" s="78"/>
      <c r="AF1384" s="123">
        <f t="shared" si="185"/>
        <v>13291</v>
      </c>
    </row>
    <row r="1385" spans="1:32" ht="230.25" hidden="1" outlineLevel="3" thickBot="1" x14ac:dyDescent="0.25">
      <c r="A1385" s="251" t="s">
        <v>5339</v>
      </c>
      <c r="B1385" s="597"/>
      <c r="C1385" s="599"/>
      <c r="D1385" s="605"/>
      <c r="E1385" s="209" t="s">
        <v>163</v>
      </c>
      <c r="F1385" s="209" t="s">
        <v>5900</v>
      </c>
      <c r="G1385" s="206" t="s">
        <v>729</v>
      </c>
      <c r="H1385" s="531" t="s">
        <v>1804</v>
      </c>
      <c r="I1385" s="145" t="s">
        <v>768</v>
      </c>
      <c r="J1385" s="130">
        <v>1</v>
      </c>
      <c r="K1385" s="203" t="s">
        <v>185</v>
      </c>
      <c r="L1385" s="145" t="s">
        <v>371</v>
      </c>
      <c r="M1385" s="194">
        <v>1</v>
      </c>
      <c r="N1385" s="132">
        <f t="shared" si="190"/>
        <v>1</v>
      </c>
      <c r="O1385" s="551" t="s">
        <v>6563</v>
      </c>
      <c r="P1385" s="481" t="s">
        <v>6515</v>
      </c>
      <c r="Q1385" s="321">
        <v>2</v>
      </c>
      <c r="R1385" s="171">
        <f>J1385*M1385*Q1385</f>
        <v>2</v>
      </c>
      <c r="S1385" s="176"/>
      <c r="T1385" s="491"/>
      <c r="U1385" s="453"/>
      <c r="V1385" s="453"/>
      <c r="W1385" s="209"/>
      <c r="X1385" s="172"/>
      <c r="Y1385" s="211"/>
      <c r="Z1385" s="209"/>
      <c r="AA1385" s="209"/>
      <c r="AB1385" s="172"/>
      <c r="AC1385" s="173"/>
      <c r="AD1385" s="109"/>
      <c r="AE1385" s="78"/>
      <c r="AF1385" s="123">
        <f t="shared" si="185"/>
        <v>13292</v>
      </c>
    </row>
    <row r="1386" spans="1:32" ht="230.25" hidden="1" outlineLevel="3" thickBot="1" x14ac:dyDescent="0.25">
      <c r="A1386" s="251" t="s">
        <v>5340</v>
      </c>
      <c r="B1386" s="596" t="s">
        <v>3792</v>
      </c>
      <c r="C1386" s="598" t="s">
        <v>3758</v>
      </c>
      <c r="D1386" s="604" t="s">
        <v>688</v>
      </c>
      <c r="E1386" s="206" t="s">
        <v>803</v>
      </c>
      <c r="F1386" s="206" t="s">
        <v>1401</v>
      </c>
      <c r="G1386" s="206" t="s">
        <v>1391</v>
      </c>
      <c r="H1386" s="526" t="s">
        <v>1227</v>
      </c>
      <c r="I1386" s="145" t="s">
        <v>768</v>
      </c>
      <c r="J1386" s="130">
        <v>1</v>
      </c>
      <c r="K1386" s="203" t="s">
        <v>192</v>
      </c>
      <c r="L1386" s="145" t="s">
        <v>203</v>
      </c>
      <c r="M1386" s="148">
        <v>1</v>
      </c>
      <c r="N1386" s="132">
        <f t="shared" si="189"/>
        <v>1</v>
      </c>
      <c r="O1386" s="551" t="s">
        <v>6563</v>
      </c>
      <c r="P1386" s="158" t="s">
        <v>675</v>
      </c>
      <c r="Q1386" s="321">
        <v>5</v>
      </c>
      <c r="R1386" s="171">
        <f>N1386*Q1386</f>
        <v>5</v>
      </c>
      <c r="S1386" s="159"/>
      <c r="T1386" s="494"/>
      <c r="U1386" s="451"/>
      <c r="V1386" s="451"/>
      <c r="W1386" s="209"/>
      <c r="X1386" s="209"/>
      <c r="Y1386" s="211"/>
      <c r="Z1386" s="209"/>
      <c r="AA1386" s="209"/>
      <c r="AB1386" s="160"/>
      <c r="AC1386" s="155"/>
      <c r="AD1386" s="119"/>
      <c r="AE1386" s="78"/>
      <c r="AF1386" s="123">
        <f t="shared" si="185"/>
        <v>13293</v>
      </c>
    </row>
    <row r="1387" spans="1:32" ht="230.25" hidden="1" outlineLevel="3" thickBot="1" x14ac:dyDescent="0.25">
      <c r="A1387" s="251" t="s">
        <v>5341</v>
      </c>
      <c r="B1387" s="597"/>
      <c r="C1387" s="598"/>
      <c r="D1387" s="604"/>
      <c r="E1387" s="206" t="s">
        <v>452</v>
      </c>
      <c r="F1387" s="206" t="s">
        <v>3793</v>
      </c>
      <c r="G1387" s="206" t="s">
        <v>1391</v>
      </c>
      <c r="H1387" s="526" t="s">
        <v>1804</v>
      </c>
      <c r="I1387" s="145" t="s">
        <v>768</v>
      </c>
      <c r="J1387" s="130">
        <v>1</v>
      </c>
      <c r="K1387" s="203" t="s">
        <v>453</v>
      </c>
      <c r="L1387" s="145" t="s">
        <v>203</v>
      </c>
      <c r="M1387" s="131">
        <v>1</v>
      </c>
      <c r="N1387" s="132">
        <f>J1387*M1387</f>
        <v>1</v>
      </c>
      <c r="O1387" s="551" t="s">
        <v>6563</v>
      </c>
      <c r="P1387" s="481" t="s">
        <v>6515</v>
      </c>
      <c r="Q1387" s="321">
        <v>2</v>
      </c>
      <c r="R1387" s="171">
        <f>J1387*M1387*Q1387</f>
        <v>2</v>
      </c>
      <c r="S1387" s="159"/>
      <c r="T1387" s="494"/>
      <c r="U1387" s="451"/>
      <c r="V1387" s="451"/>
      <c r="W1387" s="209"/>
      <c r="X1387" s="209"/>
      <c r="Y1387" s="211"/>
      <c r="Z1387" s="209"/>
      <c r="AA1387" s="209"/>
      <c r="AB1387" s="160"/>
      <c r="AC1387" s="155"/>
      <c r="AD1387" s="119"/>
      <c r="AE1387" s="78"/>
      <c r="AF1387" s="123">
        <f t="shared" si="185"/>
        <v>13294</v>
      </c>
    </row>
    <row r="1388" spans="1:32" ht="230.25" hidden="1" outlineLevel="3" thickBot="1" x14ac:dyDescent="0.25">
      <c r="A1388" s="251" t="s">
        <v>5342</v>
      </c>
      <c r="B1388" s="596" t="s">
        <v>3794</v>
      </c>
      <c r="C1388" s="637" t="s">
        <v>3759</v>
      </c>
      <c r="D1388" s="626" t="s">
        <v>688</v>
      </c>
      <c r="E1388" s="206" t="s">
        <v>445</v>
      </c>
      <c r="F1388" s="206" t="s">
        <v>3795</v>
      </c>
      <c r="G1388" s="206" t="s">
        <v>1391</v>
      </c>
      <c r="H1388" s="526" t="s">
        <v>1804</v>
      </c>
      <c r="I1388" s="145" t="s">
        <v>768</v>
      </c>
      <c r="J1388" s="130">
        <v>1</v>
      </c>
      <c r="K1388" s="203" t="s">
        <v>446</v>
      </c>
      <c r="L1388" s="145" t="s">
        <v>203</v>
      </c>
      <c r="M1388" s="131">
        <v>1</v>
      </c>
      <c r="N1388" s="132">
        <f t="shared" si="189"/>
        <v>1</v>
      </c>
      <c r="O1388" s="551" t="s">
        <v>6563</v>
      </c>
      <c r="P1388" s="481" t="s">
        <v>6515</v>
      </c>
      <c r="Q1388" s="321">
        <v>4</v>
      </c>
      <c r="R1388" s="171">
        <f>N1388*Q1388</f>
        <v>4</v>
      </c>
      <c r="S1388" s="159"/>
      <c r="T1388" s="494"/>
      <c r="U1388" s="451"/>
      <c r="V1388" s="451"/>
      <c r="W1388" s="209"/>
      <c r="X1388" s="209"/>
      <c r="Y1388" s="211"/>
      <c r="Z1388" s="209"/>
      <c r="AA1388" s="209"/>
      <c r="AB1388" s="160"/>
      <c r="AC1388" s="155"/>
      <c r="AD1388" s="119"/>
      <c r="AE1388" s="78"/>
      <c r="AF1388" s="123">
        <f t="shared" si="185"/>
        <v>13295</v>
      </c>
    </row>
    <row r="1389" spans="1:32" ht="230.25" hidden="1" outlineLevel="3" thickBot="1" x14ac:dyDescent="0.25">
      <c r="A1389" s="251" t="s">
        <v>5343</v>
      </c>
      <c r="B1389" s="597"/>
      <c r="C1389" s="637"/>
      <c r="D1389" s="626"/>
      <c r="E1389" s="206" t="s">
        <v>447</v>
      </c>
      <c r="F1389" s="206" t="s">
        <v>1401</v>
      </c>
      <c r="G1389" s="206" t="s">
        <v>1391</v>
      </c>
      <c r="H1389" s="526" t="s">
        <v>1804</v>
      </c>
      <c r="I1389" s="145" t="s">
        <v>768</v>
      </c>
      <c r="J1389" s="130">
        <v>1</v>
      </c>
      <c r="K1389" s="203" t="s">
        <v>448</v>
      </c>
      <c r="L1389" s="145" t="s">
        <v>203</v>
      </c>
      <c r="M1389" s="131">
        <v>1</v>
      </c>
      <c r="N1389" s="132">
        <f t="shared" si="189"/>
        <v>1</v>
      </c>
      <c r="O1389" s="551" t="s">
        <v>6563</v>
      </c>
      <c r="P1389" s="481" t="s">
        <v>6515</v>
      </c>
      <c r="Q1389" s="321">
        <v>4</v>
      </c>
      <c r="R1389" s="171">
        <f>J1389*M1389*Q1389</f>
        <v>4</v>
      </c>
      <c r="S1389" s="159"/>
      <c r="T1389" s="494"/>
      <c r="U1389" s="451"/>
      <c r="V1389" s="451"/>
      <c r="W1389" s="209"/>
      <c r="X1389" s="209"/>
      <c r="Y1389" s="211"/>
      <c r="Z1389" s="209"/>
      <c r="AA1389" s="209"/>
      <c r="AB1389" s="160"/>
      <c r="AC1389" s="155"/>
      <c r="AD1389" s="119"/>
      <c r="AE1389" s="78"/>
      <c r="AF1389" s="123">
        <f t="shared" si="185"/>
        <v>13296</v>
      </c>
    </row>
    <row r="1390" spans="1:32" ht="230.25" hidden="1" outlineLevel="3" thickBot="1" x14ac:dyDescent="0.25">
      <c r="A1390" s="144" t="s">
        <v>1126</v>
      </c>
      <c r="B1390" s="647" t="s">
        <v>6517</v>
      </c>
      <c r="C1390" s="637" t="s">
        <v>2211</v>
      </c>
      <c r="D1390" s="626" t="s">
        <v>1411</v>
      </c>
      <c r="E1390" s="206" t="s">
        <v>806</v>
      </c>
      <c r="F1390" s="206" t="s">
        <v>6516</v>
      </c>
      <c r="G1390" s="206" t="s">
        <v>729</v>
      </c>
      <c r="H1390" s="531" t="s">
        <v>1804</v>
      </c>
      <c r="I1390" s="145" t="s">
        <v>768</v>
      </c>
      <c r="J1390" s="130">
        <v>2</v>
      </c>
      <c r="K1390" s="203" t="s">
        <v>124</v>
      </c>
      <c r="L1390" s="145" t="s">
        <v>203</v>
      </c>
      <c r="M1390" s="131">
        <v>3</v>
      </c>
      <c r="N1390" s="132">
        <f t="shared" ref="N1390:N1400" si="191">J1390*M1390</f>
        <v>6</v>
      </c>
      <c r="O1390" s="551" t="s">
        <v>6563</v>
      </c>
      <c r="P1390" s="481" t="s">
        <v>6515</v>
      </c>
      <c r="Q1390" s="321">
        <v>3</v>
      </c>
      <c r="R1390" s="171">
        <f>J1390*M1390*Q1390</f>
        <v>18</v>
      </c>
      <c r="S1390" s="176"/>
      <c r="T1390" s="491"/>
      <c r="U1390" s="453"/>
      <c r="V1390" s="453" t="s">
        <v>360</v>
      </c>
      <c r="W1390" s="209"/>
      <c r="X1390" s="209"/>
      <c r="Y1390" s="211"/>
      <c r="Z1390" s="209"/>
      <c r="AA1390" s="209"/>
      <c r="AB1390" s="160"/>
      <c r="AC1390" s="155"/>
      <c r="AD1390" s="119"/>
      <c r="AE1390" s="78"/>
      <c r="AF1390" s="123">
        <f t="shared" si="185"/>
        <v>7231</v>
      </c>
    </row>
    <row r="1391" spans="1:32" s="122" customFormat="1" ht="230.25" hidden="1" outlineLevel="3" thickBot="1" x14ac:dyDescent="0.25">
      <c r="A1391" s="144" t="s">
        <v>1127</v>
      </c>
      <c r="B1391" s="649"/>
      <c r="C1391" s="637"/>
      <c r="D1391" s="626"/>
      <c r="E1391" s="206" t="s">
        <v>397</v>
      </c>
      <c r="F1391" s="206" t="s">
        <v>808</v>
      </c>
      <c r="G1391" s="206" t="s">
        <v>729</v>
      </c>
      <c r="H1391" s="531" t="s">
        <v>1804</v>
      </c>
      <c r="I1391" s="145" t="s">
        <v>768</v>
      </c>
      <c r="J1391" s="130">
        <v>2</v>
      </c>
      <c r="K1391" s="203" t="s">
        <v>5950</v>
      </c>
      <c r="L1391" s="145" t="s">
        <v>743</v>
      </c>
      <c r="M1391" s="131">
        <v>2</v>
      </c>
      <c r="N1391" s="156">
        <f t="shared" si="191"/>
        <v>4</v>
      </c>
      <c r="O1391" s="551" t="s">
        <v>6563</v>
      </c>
      <c r="P1391" s="481" t="s">
        <v>6515</v>
      </c>
      <c r="Q1391" s="321">
        <v>2</v>
      </c>
      <c r="R1391" s="174">
        <f>J1391*M1391*Q1391</f>
        <v>8</v>
      </c>
      <c r="S1391" s="159"/>
      <c r="T1391" s="494"/>
      <c r="U1391" s="451"/>
      <c r="V1391" s="451" t="s">
        <v>361</v>
      </c>
      <c r="W1391" s="431"/>
      <c r="X1391" s="431"/>
      <c r="Y1391" s="429"/>
      <c r="Z1391" s="431"/>
      <c r="AA1391" s="431"/>
      <c r="AB1391" s="444"/>
      <c r="AC1391" s="155"/>
      <c r="AD1391" s="119"/>
      <c r="AF1391" s="123">
        <f t="shared" si="185"/>
        <v>7232</v>
      </c>
    </row>
    <row r="1392" spans="1:32" ht="21" outlineLevel="2" collapsed="1" thickBot="1" x14ac:dyDescent="0.25">
      <c r="A1392" s="144"/>
      <c r="B1392" s="117" t="s">
        <v>3796</v>
      </c>
      <c r="C1392" s="272"/>
      <c r="D1392" s="117"/>
      <c r="E1392" s="117"/>
      <c r="F1392" s="117"/>
      <c r="G1392" s="117"/>
      <c r="H1392" s="117"/>
      <c r="I1392" s="117"/>
      <c r="J1392" s="117"/>
      <c r="K1392" s="117"/>
      <c r="L1392" s="117"/>
      <c r="M1392" s="117"/>
      <c r="N1392" s="117"/>
      <c r="O1392" s="117"/>
      <c r="P1392" s="117"/>
      <c r="Q1392" s="117"/>
      <c r="R1392" s="117"/>
      <c r="S1392" s="117"/>
      <c r="T1392" s="117"/>
      <c r="U1392" s="117"/>
      <c r="V1392" s="117"/>
      <c r="W1392" s="117"/>
      <c r="X1392" s="117"/>
      <c r="Y1392" s="117"/>
      <c r="Z1392" s="117"/>
      <c r="AA1392" s="117"/>
      <c r="AB1392" s="117"/>
      <c r="AC1392" s="117"/>
      <c r="AD1392" s="118"/>
      <c r="AE1392" s="78"/>
      <c r="AF1392" s="123">
        <f t="shared" si="185"/>
        <v>0</v>
      </c>
    </row>
    <row r="1393" spans="1:32" ht="230.25" hidden="1" outlineLevel="3" thickBot="1" x14ac:dyDescent="0.25">
      <c r="A1393" s="144" t="s">
        <v>1128</v>
      </c>
      <c r="B1393" s="667" t="s">
        <v>3762</v>
      </c>
      <c r="C1393" s="598" t="s">
        <v>3763</v>
      </c>
      <c r="D1393" s="604" t="s">
        <v>306</v>
      </c>
      <c r="E1393" s="206" t="s">
        <v>384</v>
      </c>
      <c r="F1393" s="206" t="s">
        <v>1060</v>
      </c>
      <c r="G1393" s="206" t="s">
        <v>729</v>
      </c>
      <c r="H1393" s="531" t="s">
        <v>1804</v>
      </c>
      <c r="I1393" s="145" t="s">
        <v>768</v>
      </c>
      <c r="J1393" s="130">
        <v>2</v>
      </c>
      <c r="K1393" s="203" t="s">
        <v>182</v>
      </c>
      <c r="L1393" s="145" t="s">
        <v>807</v>
      </c>
      <c r="M1393" s="148">
        <v>1</v>
      </c>
      <c r="N1393" s="132">
        <f t="shared" si="191"/>
        <v>2</v>
      </c>
      <c r="O1393" s="551" t="s">
        <v>6563</v>
      </c>
      <c r="P1393" s="481" t="s">
        <v>6520</v>
      </c>
      <c r="Q1393" s="338">
        <v>2</v>
      </c>
      <c r="R1393" s="171">
        <f>J1393*M1393*Q1393</f>
        <v>4</v>
      </c>
      <c r="S1393" s="159"/>
      <c r="T1393" s="494"/>
      <c r="U1393" s="451"/>
      <c r="V1393" s="451"/>
      <c r="W1393" s="209"/>
      <c r="X1393" s="209"/>
      <c r="Y1393" s="211"/>
      <c r="Z1393" s="209"/>
      <c r="AA1393" s="209"/>
      <c r="AB1393" s="160"/>
      <c r="AC1393" s="155"/>
      <c r="AD1393" s="119"/>
      <c r="AE1393" s="78"/>
      <c r="AF1393" s="123">
        <f t="shared" si="185"/>
        <v>7233</v>
      </c>
    </row>
    <row r="1394" spans="1:32" ht="230.25" hidden="1" outlineLevel="3" thickBot="1" x14ac:dyDescent="0.25">
      <c r="A1394" s="144" t="s">
        <v>1129</v>
      </c>
      <c r="B1394" s="668"/>
      <c r="C1394" s="599"/>
      <c r="D1394" s="605"/>
      <c r="E1394" s="206" t="s">
        <v>386</v>
      </c>
      <c r="F1394" s="508" t="s">
        <v>6522</v>
      </c>
      <c r="G1394" s="160" t="s">
        <v>793</v>
      </c>
      <c r="H1394" s="531" t="s">
        <v>1804</v>
      </c>
      <c r="I1394" s="145" t="s">
        <v>768</v>
      </c>
      <c r="J1394" s="130">
        <v>2</v>
      </c>
      <c r="K1394" s="203" t="s">
        <v>182</v>
      </c>
      <c r="L1394" s="145" t="s">
        <v>812</v>
      </c>
      <c r="M1394" s="148">
        <v>1</v>
      </c>
      <c r="N1394" s="132">
        <f t="shared" si="191"/>
        <v>2</v>
      </c>
      <c r="O1394" s="551" t="s">
        <v>6563</v>
      </c>
      <c r="P1394" s="481" t="s">
        <v>6523</v>
      </c>
      <c r="Q1394" s="338">
        <v>2</v>
      </c>
      <c r="R1394" s="171">
        <f>J1394*M1394*Q1394</f>
        <v>4</v>
      </c>
      <c r="S1394" s="159"/>
      <c r="T1394" s="494"/>
      <c r="U1394" s="451"/>
      <c r="V1394" s="451"/>
      <c r="W1394" s="209"/>
      <c r="X1394" s="209"/>
      <c r="Y1394" s="211"/>
      <c r="Z1394" s="209"/>
      <c r="AA1394" s="209"/>
      <c r="AB1394" s="160"/>
      <c r="AC1394" s="155"/>
      <c r="AD1394" s="119"/>
      <c r="AE1394" s="78"/>
      <c r="AF1394" s="123">
        <f t="shared" si="185"/>
        <v>7234</v>
      </c>
    </row>
    <row r="1395" spans="1:32" ht="230.25" hidden="1" outlineLevel="3" thickBot="1" x14ac:dyDescent="0.25">
      <c r="A1395" s="251" t="s">
        <v>5344</v>
      </c>
      <c r="B1395" s="658" t="s">
        <v>3798</v>
      </c>
      <c r="C1395" s="623" t="s">
        <v>3764</v>
      </c>
      <c r="D1395" s="603" t="s">
        <v>3799</v>
      </c>
      <c r="E1395" s="206" t="s">
        <v>384</v>
      </c>
      <c r="F1395" s="508" t="s">
        <v>6524</v>
      </c>
      <c r="G1395" s="206" t="s">
        <v>729</v>
      </c>
      <c r="H1395" s="531" t="s">
        <v>1804</v>
      </c>
      <c r="I1395" s="145" t="s">
        <v>768</v>
      </c>
      <c r="J1395" s="130">
        <v>2</v>
      </c>
      <c r="K1395" s="203" t="s">
        <v>385</v>
      </c>
      <c r="L1395" s="145" t="s">
        <v>804</v>
      </c>
      <c r="M1395" s="148">
        <v>1</v>
      </c>
      <c r="N1395" s="132">
        <f t="shared" si="191"/>
        <v>2</v>
      </c>
      <c r="O1395" s="551" t="s">
        <v>6563</v>
      </c>
      <c r="P1395" s="481" t="s">
        <v>6523</v>
      </c>
      <c r="Q1395" s="338">
        <v>2</v>
      </c>
      <c r="R1395" s="149">
        <f>N1395*Q1395</f>
        <v>4</v>
      </c>
      <c r="S1395" s="159"/>
      <c r="T1395" s="494"/>
      <c r="U1395" s="451"/>
      <c r="V1395" s="451"/>
      <c r="W1395" s="209"/>
      <c r="X1395" s="209"/>
      <c r="Y1395" s="211"/>
      <c r="Z1395" s="209"/>
      <c r="AA1395" s="209"/>
      <c r="AB1395" s="160"/>
      <c r="AC1395" s="155"/>
      <c r="AD1395" s="119"/>
      <c r="AE1395" s="78"/>
      <c r="AF1395" s="123">
        <f t="shared" si="185"/>
        <v>13297</v>
      </c>
    </row>
    <row r="1396" spans="1:32" ht="230.25" hidden="1" outlineLevel="3" thickBot="1" x14ac:dyDescent="0.25">
      <c r="A1396" s="251" t="s">
        <v>5345</v>
      </c>
      <c r="B1396" s="660"/>
      <c r="C1396" s="599"/>
      <c r="D1396" s="605"/>
      <c r="E1396" s="206" t="s">
        <v>386</v>
      </c>
      <c r="F1396" s="206" t="s">
        <v>6521</v>
      </c>
      <c r="G1396" s="160" t="s">
        <v>793</v>
      </c>
      <c r="H1396" s="531" t="s">
        <v>1804</v>
      </c>
      <c r="I1396" s="145" t="s">
        <v>768</v>
      </c>
      <c r="J1396" s="130">
        <v>2</v>
      </c>
      <c r="K1396" s="203" t="s">
        <v>385</v>
      </c>
      <c r="L1396" s="145" t="s">
        <v>804</v>
      </c>
      <c r="M1396" s="331">
        <v>1</v>
      </c>
      <c r="N1396" s="132">
        <f t="shared" si="191"/>
        <v>2</v>
      </c>
      <c r="O1396" s="551" t="s">
        <v>6563</v>
      </c>
      <c r="P1396" s="481" t="s">
        <v>6520</v>
      </c>
      <c r="Q1396" s="338">
        <v>2</v>
      </c>
      <c r="R1396" s="149">
        <f>N1396*Q1396</f>
        <v>4</v>
      </c>
      <c r="S1396" s="159"/>
      <c r="T1396" s="494"/>
      <c r="U1396" s="451"/>
      <c r="V1396" s="451"/>
      <c r="W1396" s="209"/>
      <c r="X1396" s="209"/>
      <c r="Y1396" s="211"/>
      <c r="Z1396" s="209"/>
      <c r="AA1396" s="209"/>
      <c r="AB1396" s="160"/>
      <c r="AC1396" s="155"/>
      <c r="AD1396" s="119"/>
      <c r="AE1396" s="78"/>
      <c r="AF1396" s="123">
        <f t="shared" si="185"/>
        <v>13298</v>
      </c>
    </row>
    <row r="1397" spans="1:32" ht="230.25" hidden="1" outlineLevel="3" thickBot="1" x14ac:dyDescent="0.25">
      <c r="A1397" s="251" t="s">
        <v>5346</v>
      </c>
      <c r="B1397" s="658" t="s">
        <v>3800</v>
      </c>
      <c r="C1397" s="598" t="s">
        <v>3765</v>
      </c>
      <c r="D1397" s="604" t="s">
        <v>688</v>
      </c>
      <c r="E1397" s="206" t="s">
        <v>803</v>
      </c>
      <c r="F1397" s="206" t="s">
        <v>1401</v>
      </c>
      <c r="G1397" s="206" t="s">
        <v>1391</v>
      </c>
      <c r="H1397" s="526" t="s">
        <v>1227</v>
      </c>
      <c r="I1397" s="145" t="s">
        <v>768</v>
      </c>
      <c r="J1397" s="130">
        <v>1</v>
      </c>
      <c r="K1397" s="203" t="s">
        <v>192</v>
      </c>
      <c r="L1397" s="145" t="s">
        <v>203</v>
      </c>
      <c r="M1397" s="148">
        <v>1</v>
      </c>
      <c r="N1397" s="132">
        <f t="shared" si="191"/>
        <v>1</v>
      </c>
      <c r="O1397" s="551" t="s">
        <v>6563</v>
      </c>
      <c r="P1397" s="158" t="s">
        <v>675</v>
      </c>
      <c r="Q1397" s="321">
        <v>5</v>
      </c>
      <c r="R1397" s="171">
        <f>N1397*Q1397</f>
        <v>5</v>
      </c>
      <c r="S1397" s="159"/>
      <c r="T1397" s="494"/>
      <c r="U1397" s="451"/>
      <c r="V1397" s="451"/>
      <c r="W1397" s="209"/>
      <c r="X1397" s="209"/>
      <c r="Y1397" s="211"/>
      <c r="Z1397" s="209"/>
      <c r="AA1397" s="209"/>
      <c r="AB1397" s="160"/>
      <c r="AC1397" s="155"/>
      <c r="AD1397" s="119"/>
      <c r="AE1397" s="78"/>
      <c r="AF1397" s="123">
        <f t="shared" si="185"/>
        <v>13299</v>
      </c>
    </row>
    <row r="1398" spans="1:32" ht="230.25" hidden="1" outlineLevel="3" thickBot="1" x14ac:dyDescent="0.25">
      <c r="A1398" s="251" t="s">
        <v>5347</v>
      </c>
      <c r="B1398" s="660"/>
      <c r="C1398" s="598"/>
      <c r="D1398" s="604"/>
      <c r="E1398" s="206" t="s">
        <v>452</v>
      </c>
      <c r="F1398" s="206" t="s">
        <v>3801</v>
      </c>
      <c r="G1398" s="206" t="s">
        <v>1391</v>
      </c>
      <c r="H1398" s="526" t="s">
        <v>1804</v>
      </c>
      <c r="I1398" s="145" t="s">
        <v>768</v>
      </c>
      <c r="J1398" s="130">
        <v>1</v>
      </c>
      <c r="K1398" s="203" t="s">
        <v>453</v>
      </c>
      <c r="L1398" s="145" t="s">
        <v>804</v>
      </c>
      <c r="M1398" s="131">
        <v>1</v>
      </c>
      <c r="N1398" s="132">
        <f>J1398*M1398</f>
        <v>1</v>
      </c>
      <c r="O1398" s="551" t="s">
        <v>6563</v>
      </c>
      <c r="P1398" s="481" t="s">
        <v>6520</v>
      </c>
      <c r="Q1398" s="321">
        <v>2</v>
      </c>
      <c r="R1398" s="171">
        <f t="shared" ref="R1398:R1408" si="192">J1398*M1398*Q1398</f>
        <v>2</v>
      </c>
      <c r="S1398" s="159"/>
      <c r="T1398" s="494"/>
      <c r="U1398" s="451"/>
      <c r="V1398" s="451"/>
      <c r="W1398" s="209"/>
      <c r="X1398" s="209"/>
      <c r="Y1398" s="211"/>
      <c r="Z1398" s="209"/>
      <c r="AA1398" s="209"/>
      <c r="AB1398" s="160"/>
      <c r="AC1398" s="155"/>
      <c r="AD1398" s="119"/>
      <c r="AE1398" s="78"/>
      <c r="AF1398" s="123">
        <f t="shared" si="185"/>
        <v>13300</v>
      </c>
    </row>
    <row r="1399" spans="1:32" ht="230.25" hidden="1" outlineLevel="3" thickBot="1" x14ac:dyDescent="0.25">
      <c r="A1399" s="144" t="s">
        <v>1130</v>
      </c>
      <c r="B1399" s="647" t="s">
        <v>175</v>
      </c>
      <c r="C1399" s="623" t="s">
        <v>2212</v>
      </c>
      <c r="D1399" s="603" t="s">
        <v>176</v>
      </c>
      <c r="E1399" s="206" t="s">
        <v>456</v>
      </c>
      <c r="F1399" s="206" t="s">
        <v>798</v>
      </c>
      <c r="G1399" s="206" t="s">
        <v>1415</v>
      </c>
      <c r="H1399" s="531" t="s">
        <v>1227</v>
      </c>
      <c r="I1399" s="145" t="s">
        <v>768</v>
      </c>
      <c r="J1399" s="130">
        <v>2</v>
      </c>
      <c r="K1399" s="203" t="s">
        <v>454</v>
      </c>
      <c r="L1399" s="145" t="s">
        <v>814</v>
      </c>
      <c r="M1399" s="131">
        <v>2</v>
      </c>
      <c r="N1399" s="132">
        <f t="shared" si="191"/>
        <v>4</v>
      </c>
      <c r="O1399" s="551" t="s">
        <v>6563</v>
      </c>
      <c r="P1399" s="70" t="s">
        <v>103</v>
      </c>
      <c r="Q1399" s="321">
        <v>5</v>
      </c>
      <c r="R1399" s="171">
        <f t="shared" si="192"/>
        <v>20</v>
      </c>
      <c r="S1399" s="176"/>
      <c r="T1399" s="491"/>
      <c r="U1399" s="453"/>
      <c r="V1399" s="453"/>
      <c r="W1399" s="209"/>
      <c r="X1399" s="172"/>
      <c r="Y1399" s="211"/>
      <c r="Z1399" s="209"/>
      <c r="AA1399" s="209"/>
      <c r="AB1399" s="172"/>
      <c r="AC1399" s="173"/>
      <c r="AD1399" s="109"/>
      <c r="AE1399" s="78"/>
      <c r="AF1399" s="123">
        <f t="shared" si="185"/>
        <v>7235</v>
      </c>
    </row>
    <row r="1400" spans="1:32" ht="230.25" hidden="1" outlineLevel="3" thickBot="1" x14ac:dyDescent="0.25">
      <c r="A1400" s="144" t="s">
        <v>1039</v>
      </c>
      <c r="B1400" s="649"/>
      <c r="C1400" s="599"/>
      <c r="D1400" s="605"/>
      <c r="E1400" s="206" t="s">
        <v>1412</v>
      </c>
      <c r="F1400" s="508" t="s">
        <v>3801</v>
      </c>
      <c r="G1400" s="205" t="s">
        <v>1415</v>
      </c>
      <c r="H1400" s="531" t="s">
        <v>1804</v>
      </c>
      <c r="I1400" s="145" t="s">
        <v>1178</v>
      </c>
      <c r="J1400" s="130">
        <v>3</v>
      </c>
      <c r="K1400" s="162" t="s">
        <v>455</v>
      </c>
      <c r="L1400" s="145" t="s">
        <v>810</v>
      </c>
      <c r="M1400" s="131">
        <v>2</v>
      </c>
      <c r="N1400" s="132">
        <f t="shared" si="191"/>
        <v>6</v>
      </c>
      <c r="O1400" s="551" t="s">
        <v>6563</v>
      </c>
      <c r="P1400" s="481" t="s">
        <v>6520</v>
      </c>
      <c r="Q1400" s="338">
        <v>2</v>
      </c>
      <c r="R1400" s="171">
        <f t="shared" si="192"/>
        <v>12</v>
      </c>
      <c r="S1400" s="176"/>
      <c r="T1400" s="491"/>
      <c r="U1400" s="453"/>
      <c r="V1400" s="453"/>
      <c r="W1400" s="209"/>
      <c r="X1400" s="160"/>
      <c r="Y1400" s="211"/>
      <c r="Z1400" s="209"/>
      <c r="AA1400" s="209"/>
      <c r="AB1400" s="160"/>
      <c r="AC1400" s="177"/>
      <c r="AD1400" s="126"/>
      <c r="AE1400" s="78"/>
      <c r="AF1400" s="123">
        <f t="shared" si="185"/>
        <v>5954</v>
      </c>
    </row>
    <row r="1401" spans="1:32" ht="230.25" hidden="1" outlineLevel="3" thickBot="1" x14ac:dyDescent="0.25">
      <c r="A1401" s="251" t="s">
        <v>1131</v>
      </c>
      <c r="B1401" s="319" t="s">
        <v>3761</v>
      </c>
      <c r="C1401" s="274" t="s">
        <v>2003</v>
      </c>
      <c r="D1401" s="150" t="s">
        <v>1399</v>
      </c>
      <c r="E1401" s="206" t="s">
        <v>1223</v>
      </c>
      <c r="F1401" s="206" t="s">
        <v>1061</v>
      </c>
      <c r="G1401" s="205" t="s">
        <v>1416</v>
      </c>
      <c r="H1401" s="531" t="s">
        <v>1804</v>
      </c>
      <c r="I1401" s="145" t="s">
        <v>768</v>
      </c>
      <c r="J1401" s="130">
        <v>2</v>
      </c>
      <c r="K1401" s="134" t="s">
        <v>444</v>
      </c>
      <c r="L1401" s="145" t="s">
        <v>809</v>
      </c>
      <c r="M1401" s="148">
        <v>2</v>
      </c>
      <c r="N1401" s="132">
        <f>M1401*J1401</f>
        <v>4</v>
      </c>
      <c r="O1401" s="551" t="s">
        <v>6563</v>
      </c>
      <c r="P1401" s="481" t="s">
        <v>6520</v>
      </c>
      <c r="Q1401" s="338">
        <v>2</v>
      </c>
      <c r="R1401" s="171">
        <f t="shared" si="192"/>
        <v>8</v>
      </c>
      <c r="S1401" s="159"/>
      <c r="T1401" s="494"/>
      <c r="U1401" s="451"/>
      <c r="V1401" s="451"/>
      <c r="W1401" s="209"/>
      <c r="X1401" s="209"/>
      <c r="Y1401" s="211"/>
      <c r="Z1401" s="209"/>
      <c r="AA1401" s="209"/>
      <c r="AB1401" s="160"/>
      <c r="AC1401" s="155"/>
      <c r="AD1401" s="119"/>
      <c r="AE1401" s="78"/>
      <c r="AF1401" s="123">
        <f t="shared" si="185"/>
        <v>7236</v>
      </c>
    </row>
    <row r="1402" spans="1:32" ht="230.25" hidden="1" outlineLevel="3" thickBot="1" x14ac:dyDescent="0.25">
      <c r="A1402" s="251" t="s">
        <v>5348</v>
      </c>
      <c r="B1402" s="658" t="s">
        <v>3753</v>
      </c>
      <c r="C1402" s="635" t="s">
        <v>3768</v>
      </c>
      <c r="D1402" s="627" t="s">
        <v>162</v>
      </c>
      <c r="E1402" s="209" t="s">
        <v>786</v>
      </c>
      <c r="F1402" s="508" t="s">
        <v>6526</v>
      </c>
      <c r="G1402" s="209" t="s">
        <v>729</v>
      </c>
      <c r="H1402" s="532" t="s">
        <v>1804</v>
      </c>
      <c r="I1402" s="215" t="s">
        <v>768</v>
      </c>
      <c r="J1402" s="255">
        <v>1</v>
      </c>
      <c r="K1402" s="367" t="s">
        <v>444</v>
      </c>
      <c r="L1402" s="215" t="s">
        <v>743</v>
      </c>
      <c r="M1402" s="131">
        <v>2</v>
      </c>
      <c r="N1402" s="132">
        <f t="shared" ref="N1402:N1407" si="193">J1402*M1402</f>
        <v>2</v>
      </c>
      <c r="O1402" s="551" t="s">
        <v>6563</v>
      </c>
      <c r="P1402" s="481" t="s">
        <v>6520</v>
      </c>
      <c r="Q1402" s="321">
        <v>2</v>
      </c>
      <c r="R1402" s="171">
        <f t="shared" si="192"/>
        <v>4</v>
      </c>
      <c r="S1402" s="159"/>
      <c r="T1402" s="494"/>
      <c r="U1402" s="451"/>
      <c r="V1402" s="451"/>
      <c r="W1402" s="209"/>
      <c r="X1402" s="209"/>
      <c r="Y1402" s="211"/>
      <c r="Z1402" s="209"/>
      <c r="AA1402" s="209"/>
      <c r="AB1402" s="160"/>
      <c r="AC1402" s="155"/>
      <c r="AD1402" s="119"/>
      <c r="AE1402" s="78"/>
      <c r="AF1402" s="123">
        <f t="shared" si="185"/>
        <v>13301</v>
      </c>
    </row>
    <row r="1403" spans="1:32" ht="230.25" hidden="1" outlineLevel="3" thickBot="1" x14ac:dyDescent="0.25">
      <c r="A1403" s="251" t="s">
        <v>5349</v>
      </c>
      <c r="B1403" s="660"/>
      <c r="C1403" s="635"/>
      <c r="D1403" s="627"/>
      <c r="E1403" s="209" t="s">
        <v>788</v>
      </c>
      <c r="F1403" s="508" t="s">
        <v>6525</v>
      </c>
      <c r="G1403" s="209" t="s">
        <v>729</v>
      </c>
      <c r="H1403" s="532" t="s">
        <v>1804</v>
      </c>
      <c r="I1403" s="215" t="s">
        <v>768</v>
      </c>
      <c r="J1403" s="255">
        <v>1</v>
      </c>
      <c r="K1403" s="367" t="s">
        <v>444</v>
      </c>
      <c r="L1403" s="215" t="s">
        <v>743</v>
      </c>
      <c r="M1403" s="194">
        <v>2</v>
      </c>
      <c r="N1403" s="132">
        <f t="shared" si="193"/>
        <v>2</v>
      </c>
      <c r="O1403" s="551" t="s">
        <v>6563</v>
      </c>
      <c r="P1403" s="481" t="s">
        <v>6520</v>
      </c>
      <c r="Q1403" s="321">
        <v>2</v>
      </c>
      <c r="R1403" s="171">
        <f t="shared" si="192"/>
        <v>4</v>
      </c>
      <c r="S1403" s="159"/>
      <c r="T1403" s="494"/>
      <c r="U1403" s="451"/>
      <c r="V1403" s="451"/>
      <c r="W1403" s="209"/>
      <c r="X1403" s="209"/>
      <c r="Y1403" s="211"/>
      <c r="Z1403" s="209"/>
      <c r="AA1403" s="209"/>
      <c r="AB1403" s="160"/>
      <c r="AC1403" s="155"/>
      <c r="AD1403" s="119"/>
      <c r="AE1403" s="78"/>
      <c r="AF1403" s="123">
        <f t="shared" ref="AF1403:AF1467" si="194">VALUE(RIGHT((IF(A1403="",0,A1403)),5))</f>
        <v>13302</v>
      </c>
    </row>
    <row r="1404" spans="1:32" ht="230.25" hidden="1" outlineLevel="3" thickBot="1" x14ac:dyDescent="0.25">
      <c r="A1404" s="251" t="s">
        <v>5350</v>
      </c>
      <c r="B1404" s="658" t="s">
        <v>3754</v>
      </c>
      <c r="C1404" s="635" t="s">
        <v>3769</v>
      </c>
      <c r="D1404" s="627" t="s">
        <v>162</v>
      </c>
      <c r="E1404" s="209" t="s">
        <v>1407</v>
      </c>
      <c r="F1404" s="209" t="s">
        <v>1409</v>
      </c>
      <c r="G1404" s="209" t="s">
        <v>729</v>
      </c>
      <c r="H1404" s="532" t="s">
        <v>1227</v>
      </c>
      <c r="I1404" s="215" t="s">
        <v>768</v>
      </c>
      <c r="J1404" s="255">
        <v>1</v>
      </c>
      <c r="K1404" s="259" t="s">
        <v>192</v>
      </c>
      <c r="L1404" s="215" t="s">
        <v>203</v>
      </c>
      <c r="M1404" s="148">
        <v>2</v>
      </c>
      <c r="N1404" s="132">
        <f t="shared" si="193"/>
        <v>2</v>
      </c>
      <c r="O1404" s="551" t="s">
        <v>6563</v>
      </c>
      <c r="P1404" s="158" t="s">
        <v>675</v>
      </c>
      <c r="Q1404" s="321">
        <v>5</v>
      </c>
      <c r="R1404" s="171">
        <f t="shared" si="192"/>
        <v>10</v>
      </c>
      <c r="S1404" s="159"/>
      <c r="T1404" s="494"/>
      <c r="U1404" s="451"/>
      <c r="V1404" s="451"/>
      <c r="W1404" s="209"/>
      <c r="X1404" s="209"/>
      <c r="Y1404" s="211"/>
      <c r="Z1404" s="209"/>
      <c r="AA1404" s="209"/>
      <c r="AB1404" s="160"/>
      <c r="AC1404" s="155"/>
      <c r="AD1404" s="119"/>
      <c r="AE1404" s="78"/>
      <c r="AF1404" s="123">
        <f t="shared" si="194"/>
        <v>13303</v>
      </c>
    </row>
    <row r="1405" spans="1:32" ht="230.25" hidden="1" outlineLevel="3" thickBot="1" x14ac:dyDescent="0.25">
      <c r="A1405" s="251" t="s">
        <v>5351</v>
      </c>
      <c r="B1405" s="660"/>
      <c r="C1405" s="635"/>
      <c r="D1405" s="627"/>
      <c r="E1405" s="209" t="s">
        <v>1408</v>
      </c>
      <c r="F1405" s="508" t="s">
        <v>6527</v>
      </c>
      <c r="G1405" s="209" t="s">
        <v>729</v>
      </c>
      <c r="H1405" s="532" t="s">
        <v>1227</v>
      </c>
      <c r="I1405" s="215" t="s">
        <v>768</v>
      </c>
      <c r="J1405" s="255">
        <v>1</v>
      </c>
      <c r="K1405" s="178" t="s">
        <v>453</v>
      </c>
      <c r="L1405" s="256" t="s">
        <v>449</v>
      </c>
      <c r="M1405" s="131">
        <v>2</v>
      </c>
      <c r="N1405" s="132">
        <f t="shared" si="193"/>
        <v>2</v>
      </c>
      <c r="O1405" s="551" t="s">
        <v>6563</v>
      </c>
      <c r="P1405" s="481" t="s">
        <v>6520</v>
      </c>
      <c r="Q1405" s="321">
        <v>2</v>
      </c>
      <c r="R1405" s="171">
        <f t="shared" si="192"/>
        <v>4</v>
      </c>
      <c r="S1405" s="159"/>
      <c r="T1405" s="494"/>
      <c r="U1405" s="451"/>
      <c r="V1405" s="451"/>
      <c r="W1405" s="209"/>
      <c r="X1405" s="209"/>
      <c r="Y1405" s="211"/>
      <c r="Z1405" s="209"/>
      <c r="AA1405" s="209"/>
      <c r="AB1405" s="160"/>
      <c r="AC1405" s="155"/>
      <c r="AD1405" s="119"/>
      <c r="AE1405" s="78"/>
      <c r="AF1405" s="123">
        <f t="shared" si="194"/>
        <v>13304</v>
      </c>
    </row>
    <row r="1406" spans="1:32" ht="230.25" hidden="1" outlineLevel="3" thickBot="1" x14ac:dyDescent="0.25">
      <c r="A1406" s="144" t="s">
        <v>1132</v>
      </c>
      <c r="B1406" s="159" t="s">
        <v>3767</v>
      </c>
      <c r="C1406" s="274" t="s">
        <v>2004</v>
      </c>
      <c r="D1406" s="224" t="s">
        <v>367</v>
      </c>
      <c r="E1406" s="206" t="s">
        <v>183</v>
      </c>
      <c r="F1406" s="206" t="s">
        <v>1062</v>
      </c>
      <c r="G1406" s="205" t="s">
        <v>1416</v>
      </c>
      <c r="H1406" s="531" t="s">
        <v>1804</v>
      </c>
      <c r="I1406" s="145" t="s">
        <v>768</v>
      </c>
      <c r="J1406" s="130">
        <v>2</v>
      </c>
      <c r="K1406" s="203" t="s">
        <v>182</v>
      </c>
      <c r="L1406" s="145" t="s">
        <v>809</v>
      </c>
      <c r="M1406" s="131">
        <v>2</v>
      </c>
      <c r="N1406" s="132">
        <f t="shared" si="193"/>
        <v>4</v>
      </c>
      <c r="O1406" s="551" t="s">
        <v>6563</v>
      </c>
      <c r="P1406" s="481" t="s">
        <v>6520</v>
      </c>
      <c r="Q1406" s="338">
        <v>2</v>
      </c>
      <c r="R1406" s="171">
        <f t="shared" si="192"/>
        <v>8</v>
      </c>
      <c r="S1406" s="159"/>
      <c r="T1406" s="494"/>
      <c r="U1406" s="451"/>
      <c r="V1406" s="451"/>
      <c r="W1406" s="209"/>
      <c r="X1406" s="209"/>
      <c r="Y1406" s="211"/>
      <c r="Z1406" s="209"/>
      <c r="AA1406" s="209"/>
      <c r="AB1406" s="160"/>
      <c r="AC1406" s="155"/>
      <c r="AD1406" s="119"/>
      <c r="AE1406" s="78"/>
      <c r="AF1406" s="123">
        <f t="shared" si="194"/>
        <v>7237</v>
      </c>
    </row>
    <row r="1407" spans="1:32" ht="230.25" hidden="1" outlineLevel="3" thickBot="1" x14ac:dyDescent="0.25">
      <c r="A1407" s="251" t="s">
        <v>1133</v>
      </c>
      <c r="B1407" s="647" t="s">
        <v>3766</v>
      </c>
      <c r="C1407" s="598" t="s">
        <v>2213</v>
      </c>
      <c r="D1407" s="604" t="s">
        <v>5929</v>
      </c>
      <c r="E1407" s="206" t="s">
        <v>445</v>
      </c>
      <c r="F1407" s="508" t="s">
        <v>6528</v>
      </c>
      <c r="G1407" s="205" t="s">
        <v>1416</v>
      </c>
      <c r="H1407" s="531" t="s">
        <v>1804</v>
      </c>
      <c r="I1407" s="145" t="s">
        <v>768</v>
      </c>
      <c r="J1407" s="130">
        <v>2</v>
      </c>
      <c r="K1407" s="203" t="s">
        <v>446</v>
      </c>
      <c r="L1407" s="145" t="s">
        <v>388</v>
      </c>
      <c r="M1407" s="131">
        <v>1</v>
      </c>
      <c r="N1407" s="132">
        <f t="shared" si="193"/>
        <v>2</v>
      </c>
      <c r="O1407" s="551" t="s">
        <v>6563</v>
      </c>
      <c r="P1407" s="481" t="s">
        <v>6520</v>
      </c>
      <c r="Q1407" s="321">
        <v>2</v>
      </c>
      <c r="R1407" s="171">
        <f t="shared" si="192"/>
        <v>4</v>
      </c>
      <c r="S1407" s="159"/>
      <c r="T1407" s="494"/>
      <c r="U1407" s="451"/>
      <c r="V1407" s="451"/>
      <c r="W1407" s="209"/>
      <c r="X1407" s="209"/>
      <c r="Y1407" s="211"/>
      <c r="Z1407" s="209"/>
      <c r="AA1407" s="209"/>
      <c r="AB1407" s="160"/>
      <c r="AC1407" s="155"/>
      <c r="AD1407" s="119"/>
      <c r="AE1407" s="78"/>
      <c r="AF1407" s="123">
        <f t="shared" si="194"/>
        <v>7238</v>
      </c>
    </row>
    <row r="1408" spans="1:32" ht="230.25" hidden="1" outlineLevel="3" thickBot="1" x14ac:dyDescent="0.25">
      <c r="A1408" s="251" t="s">
        <v>1040</v>
      </c>
      <c r="B1408" s="649"/>
      <c r="C1408" s="599"/>
      <c r="D1408" s="605"/>
      <c r="E1408" s="206" t="s">
        <v>447</v>
      </c>
      <c r="F1408" s="206" t="s">
        <v>1417</v>
      </c>
      <c r="G1408" s="205" t="s">
        <v>1416</v>
      </c>
      <c r="H1408" s="531" t="s">
        <v>1804</v>
      </c>
      <c r="I1408" s="145" t="s">
        <v>768</v>
      </c>
      <c r="J1408" s="130">
        <v>2</v>
      </c>
      <c r="K1408" s="203" t="s">
        <v>448</v>
      </c>
      <c r="L1408" s="145" t="s">
        <v>743</v>
      </c>
      <c r="M1408" s="131">
        <v>1</v>
      </c>
      <c r="N1408" s="132">
        <f>M1408*J1408</f>
        <v>2</v>
      </c>
      <c r="O1408" s="551" t="s">
        <v>6563</v>
      </c>
      <c r="P1408" s="481" t="s">
        <v>6520</v>
      </c>
      <c r="Q1408" s="321">
        <v>2</v>
      </c>
      <c r="R1408" s="171">
        <f t="shared" si="192"/>
        <v>4</v>
      </c>
      <c r="S1408" s="159"/>
      <c r="T1408" s="494"/>
      <c r="U1408" s="451"/>
      <c r="V1408" s="451"/>
      <c r="W1408" s="209"/>
      <c r="X1408" s="209"/>
      <c r="Y1408" s="211"/>
      <c r="Z1408" s="209"/>
      <c r="AA1408" s="209"/>
      <c r="AB1408" s="160"/>
      <c r="AC1408" s="155"/>
      <c r="AD1408" s="119"/>
      <c r="AE1408" s="78"/>
      <c r="AF1408" s="123">
        <f t="shared" si="194"/>
        <v>5955</v>
      </c>
    </row>
    <row r="1409" spans="1:32" ht="230.25" hidden="1" outlineLevel="3" thickBot="1" x14ac:dyDescent="0.25">
      <c r="A1409" s="251" t="s">
        <v>5352</v>
      </c>
      <c r="B1409" s="596" t="s">
        <v>5936</v>
      </c>
      <c r="C1409" s="623" t="s">
        <v>3770</v>
      </c>
      <c r="D1409" s="603" t="s">
        <v>5929</v>
      </c>
      <c r="E1409" s="206" t="s">
        <v>445</v>
      </c>
      <c r="F1409" s="508" t="s">
        <v>6529</v>
      </c>
      <c r="G1409" s="205" t="s">
        <v>1416</v>
      </c>
      <c r="H1409" s="531" t="s">
        <v>1804</v>
      </c>
      <c r="I1409" s="145" t="s">
        <v>768</v>
      </c>
      <c r="J1409" s="130">
        <v>2</v>
      </c>
      <c r="K1409" s="203" t="s">
        <v>446</v>
      </c>
      <c r="L1409" s="145" t="s">
        <v>804</v>
      </c>
      <c r="M1409" s="131">
        <v>1</v>
      </c>
      <c r="N1409" s="132">
        <f t="shared" ref="N1409:N1432" si="195">J1409*M1409</f>
        <v>2</v>
      </c>
      <c r="O1409" s="551" t="s">
        <v>6563</v>
      </c>
      <c r="P1409" s="481" t="s">
        <v>6520</v>
      </c>
      <c r="Q1409" s="321">
        <v>2</v>
      </c>
      <c r="R1409" s="171">
        <f>N1409*Q1409</f>
        <v>4</v>
      </c>
      <c r="S1409" s="176"/>
      <c r="T1409" s="491"/>
      <c r="U1409" s="453"/>
      <c r="V1409" s="453"/>
      <c r="W1409" s="209"/>
      <c r="X1409" s="172"/>
      <c r="Y1409" s="211"/>
      <c r="Z1409" s="209"/>
      <c r="AA1409" s="209"/>
      <c r="AB1409" s="172"/>
      <c r="AC1409" s="173"/>
      <c r="AD1409" s="109"/>
      <c r="AE1409" s="78"/>
      <c r="AF1409" s="123">
        <f t="shared" si="194"/>
        <v>13305</v>
      </c>
    </row>
    <row r="1410" spans="1:32" ht="230.25" hidden="1" outlineLevel="3" thickBot="1" x14ac:dyDescent="0.25">
      <c r="A1410" s="251" t="s">
        <v>5353</v>
      </c>
      <c r="B1410" s="597"/>
      <c r="C1410" s="599"/>
      <c r="D1410" s="605"/>
      <c r="E1410" s="206" t="s">
        <v>447</v>
      </c>
      <c r="F1410" s="508" t="s">
        <v>6530</v>
      </c>
      <c r="G1410" s="205" t="s">
        <v>1416</v>
      </c>
      <c r="H1410" s="531" t="s">
        <v>1804</v>
      </c>
      <c r="I1410" s="145" t="s">
        <v>768</v>
      </c>
      <c r="J1410" s="130">
        <v>1</v>
      </c>
      <c r="K1410" s="203" t="s">
        <v>448</v>
      </c>
      <c r="L1410" s="145" t="s">
        <v>804</v>
      </c>
      <c r="M1410" s="131">
        <v>1</v>
      </c>
      <c r="N1410" s="132">
        <f t="shared" si="195"/>
        <v>1</v>
      </c>
      <c r="O1410" s="551" t="s">
        <v>6563</v>
      </c>
      <c r="P1410" s="481" t="s">
        <v>6523</v>
      </c>
      <c r="Q1410" s="321">
        <v>2</v>
      </c>
      <c r="R1410" s="171">
        <f>J1410*M1410*Q1410</f>
        <v>2</v>
      </c>
      <c r="S1410" s="176"/>
      <c r="T1410" s="491"/>
      <c r="U1410" s="453"/>
      <c r="V1410" s="453"/>
      <c r="W1410" s="209"/>
      <c r="X1410" s="172"/>
      <c r="Y1410" s="211"/>
      <c r="Z1410" s="209"/>
      <c r="AA1410" s="209"/>
      <c r="AB1410" s="172"/>
      <c r="AC1410" s="173"/>
      <c r="AD1410" s="109"/>
      <c r="AE1410" s="78"/>
      <c r="AF1410" s="123">
        <f t="shared" si="194"/>
        <v>13306</v>
      </c>
    </row>
    <row r="1411" spans="1:32" ht="230.25" hidden="1" outlineLevel="3" thickBot="1" x14ac:dyDescent="0.25">
      <c r="A1411" s="251" t="s">
        <v>1134</v>
      </c>
      <c r="B1411" s="664" t="s">
        <v>6531</v>
      </c>
      <c r="C1411" s="623" t="s">
        <v>6532</v>
      </c>
      <c r="D1411" s="647" t="s">
        <v>5932</v>
      </c>
      <c r="E1411" s="206" t="s">
        <v>445</v>
      </c>
      <c r="F1411" s="508" t="s">
        <v>6530</v>
      </c>
      <c r="G1411" s="205" t="s">
        <v>1416</v>
      </c>
      <c r="H1411" s="531" t="s">
        <v>1804</v>
      </c>
      <c r="I1411" s="145" t="s">
        <v>768</v>
      </c>
      <c r="J1411" s="130">
        <v>1</v>
      </c>
      <c r="K1411" s="203" t="s">
        <v>446</v>
      </c>
      <c r="L1411" s="145" t="s">
        <v>390</v>
      </c>
      <c r="M1411" s="131">
        <v>1</v>
      </c>
      <c r="N1411" s="132">
        <f t="shared" si="195"/>
        <v>1</v>
      </c>
      <c r="O1411" s="551" t="s">
        <v>6563</v>
      </c>
      <c r="P1411" s="481" t="s">
        <v>6523</v>
      </c>
      <c r="Q1411" s="321">
        <v>2</v>
      </c>
      <c r="R1411" s="171">
        <f>J1411*M1411*Q1411</f>
        <v>2</v>
      </c>
      <c r="S1411" s="159"/>
      <c r="T1411" s="494"/>
      <c r="U1411" s="451"/>
      <c r="V1411" s="451"/>
      <c r="W1411" s="209"/>
      <c r="X1411" s="209"/>
      <c r="Y1411" s="211"/>
      <c r="Z1411" s="209"/>
      <c r="AA1411" s="209"/>
      <c r="AB1411" s="160"/>
      <c r="AC1411" s="155"/>
      <c r="AD1411" s="119"/>
      <c r="AE1411" s="78"/>
      <c r="AF1411" s="123">
        <f t="shared" si="194"/>
        <v>7239</v>
      </c>
    </row>
    <row r="1412" spans="1:32" ht="230.25" hidden="1" outlineLevel="3" thickBot="1" x14ac:dyDescent="0.25">
      <c r="A1412" s="251" t="s">
        <v>1041</v>
      </c>
      <c r="B1412" s="665"/>
      <c r="C1412" s="599"/>
      <c r="D1412" s="649"/>
      <c r="E1412" s="206" t="s">
        <v>447</v>
      </c>
      <c r="F1412" s="508" t="s">
        <v>6535</v>
      </c>
      <c r="G1412" s="205" t="s">
        <v>1416</v>
      </c>
      <c r="H1412" s="531" t="s">
        <v>1804</v>
      </c>
      <c r="I1412" s="145" t="s">
        <v>768</v>
      </c>
      <c r="J1412" s="130">
        <v>1</v>
      </c>
      <c r="K1412" s="203" t="s">
        <v>448</v>
      </c>
      <c r="L1412" s="145" t="s">
        <v>743</v>
      </c>
      <c r="M1412" s="131">
        <v>1</v>
      </c>
      <c r="N1412" s="132">
        <f t="shared" si="195"/>
        <v>1</v>
      </c>
      <c r="O1412" s="551" t="s">
        <v>6563</v>
      </c>
      <c r="P1412" s="481" t="s">
        <v>6520</v>
      </c>
      <c r="Q1412" s="321">
        <v>2</v>
      </c>
      <c r="R1412" s="171">
        <f>J1412*M1412*Q1412</f>
        <v>2</v>
      </c>
      <c r="S1412" s="159"/>
      <c r="T1412" s="494"/>
      <c r="U1412" s="451"/>
      <c r="V1412" s="451"/>
      <c r="W1412" s="209"/>
      <c r="X1412" s="209"/>
      <c r="Y1412" s="211"/>
      <c r="Z1412" s="209"/>
      <c r="AA1412" s="209"/>
      <c r="AB1412" s="160"/>
      <c r="AC1412" s="155"/>
      <c r="AD1412" s="119"/>
      <c r="AE1412" s="78"/>
      <c r="AF1412" s="123">
        <f t="shared" si="194"/>
        <v>5956</v>
      </c>
    </row>
    <row r="1413" spans="1:32" ht="230.25" hidden="1" outlineLevel="3" thickBot="1" x14ac:dyDescent="0.25">
      <c r="A1413" s="144" t="s">
        <v>6593</v>
      </c>
      <c r="B1413" s="664" t="s">
        <v>6534</v>
      </c>
      <c r="C1413" s="623" t="s">
        <v>6533</v>
      </c>
      <c r="D1413" s="647" t="s">
        <v>5932</v>
      </c>
      <c r="E1413" s="514" t="s">
        <v>445</v>
      </c>
      <c r="F1413" s="508" t="s">
        <v>6535</v>
      </c>
      <c r="G1413" s="205" t="s">
        <v>1416</v>
      </c>
      <c r="H1413" s="531" t="s">
        <v>1804</v>
      </c>
      <c r="I1413" s="145" t="s">
        <v>768</v>
      </c>
      <c r="J1413" s="130">
        <v>1</v>
      </c>
      <c r="K1413" s="203" t="s">
        <v>446</v>
      </c>
      <c r="L1413" s="145" t="s">
        <v>390</v>
      </c>
      <c r="M1413" s="131">
        <v>1</v>
      </c>
      <c r="N1413" s="132">
        <f t="shared" ref="N1413:N1414" si="196">J1413*M1413</f>
        <v>1</v>
      </c>
      <c r="O1413" s="551" t="s">
        <v>6563</v>
      </c>
      <c r="P1413" s="481" t="s">
        <v>6520</v>
      </c>
      <c r="Q1413" s="321">
        <v>2</v>
      </c>
      <c r="R1413" s="171"/>
      <c r="S1413" s="518"/>
      <c r="T1413" s="518"/>
      <c r="U1413" s="518"/>
      <c r="V1413" s="518"/>
      <c r="W1413" s="516"/>
      <c r="X1413" s="519"/>
      <c r="Y1413" s="515"/>
      <c r="Z1413" s="516"/>
      <c r="AA1413" s="516"/>
      <c r="AB1413" s="519"/>
      <c r="AC1413" s="177"/>
      <c r="AD1413" s="126"/>
      <c r="AE1413" s="78"/>
    </row>
    <row r="1414" spans="1:32" ht="230.25" hidden="1" outlineLevel="3" thickBot="1" x14ac:dyDescent="0.25">
      <c r="A1414" s="144" t="s">
        <v>6594</v>
      </c>
      <c r="B1414" s="665"/>
      <c r="C1414" s="599"/>
      <c r="D1414" s="649"/>
      <c r="E1414" s="514" t="s">
        <v>447</v>
      </c>
      <c r="F1414" s="508" t="s">
        <v>6530</v>
      </c>
      <c r="G1414" s="205" t="s">
        <v>1416</v>
      </c>
      <c r="H1414" s="531" t="s">
        <v>1804</v>
      </c>
      <c r="I1414" s="145" t="s">
        <v>768</v>
      </c>
      <c r="J1414" s="130">
        <v>1</v>
      </c>
      <c r="K1414" s="203" t="s">
        <v>448</v>
      </c>
      <c r="L1414" s="145" t="s">
        <v>743</v>
      </c>
      <c r="M1414" s="131">
        <v>1</v>
      </c>
      <c r="N1414" s="132">
        <f t="shared" si="196"/>
        <v>1</v>
      </c>
      <c r="O1414" s="551" t="s">
        <v>6563</v>
      </c>
      <c r="P1414" s="481" t="s">
        <v>6523</v>
      </c>
      <c r="Q1414" s="321">
        <v>2</v>
      </c>
      <c r="R1414" s="171"/>
      <c r="S1414" s="518"/>
      <c r="T1414" s="518"/>
      <c r="U1414" s="518"/>
      <c r="V1414" s="518"/>
      <c r="W1414" s="516"/>
      <c r="X1414" s="519"/>
      <c r="Y1414" s="515"/>
      <c r="Z1414" s="516"/>
      <c r="AA1414" s="516"/>
      <c r="AB1414" s="519"/>
      <c r="AC1414" s="177"/>
      <c r="AD1414" s="126"/>
      <c r="AE1414" s="78"/>
    </row>
    <row r="1415" spans="1:32" ht="230.25" hidden="1" outlineLevel="3" thickBot="1" x14ac:dyDescent="0.25">
      <c r="A1415" s="251" t="s">
        <v>5354</v>
      </c>
      <c r="B1415" s="596" t="s">
        <v>5937</v>
      </c>
      <c r="C1415" s="623" t="s">
        <v>3771</v>
      </c>
      <c r="D1415" s="603" t="s">
        <v>5929</v>
      </c>
      <c r="E1415" s="206" t="s">
        <v>445</v>
      </c>
      <c r="F1415" s="508" t="s">
        <v>6536</v>
      </c>
      <c r="G1415" s="205" t="s">
        <v>1416</v>
      </c>
      <c r="H1415" s="531" t="s">
        <v>1804</v>
      </c>
      <c r="I1415" s="145" t="s">
        <v>768</v>
      </c>
      <c r="J1415" s="130">
        <v>1</v>
      </c>
      <c r="K1415" s="203" t="s">
        <v>446</v>
      </c>
      <c r="L1415" s="145" t="s">
        <v>804</v>
      </c>
      <c r="M1415" s="131">
        <v>1</v>
      </c>
      <c r="N1415" s="132">
        <f t="shared" si="195"/>
        <v>1</v>
      </c>
      <c r="O1415" s="551" t="s">
        <v>6563</v>
      </c>
      <c r="P1415" s="481" t="s">
        <v>6520</v>
      </c>
      <c r="Q1415" s="321">
        <v>2</v>
      </c>
      <c r="R1415" s="171">
        <f>N1415*Q1415</f>
        <v>2</v>
      </c>
      <c r="S1415" s="176"/>
      <c r="T1415" s="491"/>
      <c r="U1415" s="453"/>
      <c r="V1415" s="453"/>
      <c r="W1415" s="209"/>
      <c r="X1415" s="172"/>
      <c r="Y1415" s="211"/>
      <c r="Z1415" s="209"/>
      <c r="AA1415" s="209"/>
      <c r="AB1415" s="172"/>
      <c r="AC1415" s="173"/>
      <c r="AD1415" s="109"/>
      <c r="AE1415" s="78"/>
      <c r="AF1415" s="123">
        <f t="shared" si="194"/>
        <v>13307</v>
      </c>
    </row>
    <row r="1416" spans="1:32" ht="230.25" hidden="1" outlineLevel="3" thickBot="1" x14ac:dyDescent="0.25">
      <c r="A1416" s="251" t="s">
        <v>5355</v>
      </c>
      <c r="B1416" s="597"/>
      <c r="C1416" s="599"/>
      <c r="D1416" s="605"/>
      <c r="E1416" s="206" t="s">
        <v>447</v>
      </c>
      <c r="F1416" s="508" t="s">
        <v>3674</v>
      </c>
      <c r="G1416" s="205" t="s">
        <v>729</v>
      </c>
      <c r="H1416" s="526" t="s">
        <v>1804</v>
      </c>
      <c r="I1416" s="145" t="s">
        <v>1178</v>
      </c>
      <c r="J1416" s="130">
        <v>1</v>
      </c>
      <c r="K1416" s="203" t="s">
        <v>448</v>
      </c>
      <c r="L1416" s="145" t="s">
        <v>804</v>
      </c>
      <c r="M1416" s="131">
        <v>1</v>
      </c>
      <c r="N1416" s="132">
        <f t="shared" si="195"/>
        <v>1</v>
      </c>
      <c r="O1416" s="551" t="s">
        <v>6563</v>
      </c>
      <c r="P1416" s="481" t="s">
        <v>6520</v>
      </c>
      <c r="Q1416" s="321">
        <v>2</v>
      </c>
      <c r="R1416" s="171">
        <f t="shared" ref="R1416:R1420" si="197">J1416*M1416*Q1416</f>
        <v>2</v>
      </c>
      <c r="S1416" s="176"/>
      <c r="T1416" s="491"/>
      <c r="U1416" s="453"/>
      <c r="V1416" s="453"/>
      <c r="W1416" s="209"/>
      <c r="X1416" s="172"/>
      <c r="Y1416" s="211"/>
      <c r="Z1416" s="209"/>
      <c r="AA1416" s="209"/>
      <c r="AB1416" s="172"/>
      <c r="AC1416" s="173"/>
      <c r="AD1416" s="109"/>
      <c r="AE1416" s="78"/>
      <c r="AF1416" s="123">
        <f t="shared" si="194"/>
        <v>13308</v>
      </c>
    </row>
    <row r="1417" spans="1:32" ht="230.25" hidden="1" outlineLevel="3" thickBot="1" x14ac:dyDescent="0.25">
      <c r="A1417" s="251" t="s">
        <v>5356</v>
      </c>
      <c r="B1417" s="596" t="s">
        <v>5923</v>
      </c>
      <c r="C1417" s="623" t="s">
        <v>3772</v>
      </c>
      <c r="D1417" s="603" t="s">
        <v>5924</v>
      </c>
      <c r="E1417" s="209" t="s">
        <v>160</v>
      </c>
      <c r="F1417" s="209" t="s">
        <v>6537</v>
      </c>
      <c r="G1417" s="205" t="s">
        <v>729</v>
      </c>
      <c r="H1417" s="526" t="s">
        <v>1804</v>
      </c>
      <c r="I1417" s="145" t="s">
        <v>1178</v>
      </c>
      <c r="J1417" s="130">
        <v>1</v>
      </c>
      <c r="K1417" s="203" t="s">
        <v>185</v>
      </c>
      <c r="L1417" s="145" t="s">
        <v>371</v>
      </c>
      <c r="M1417" s="131">
        <v>1</v>
      </c>
      <c r="N1417" s="132">
        <f t="shared" si="195"/>
        <v>1</v>
      </c>
      <c r="O1417" s="551" t="s">
        <v>6563</v>
      </c>
      <c r="P1417" s="481" t="s">
        <v>6520</v>
      </c>
      <c r="Q1417" s="321">
        <v>2</v>
      </c>
      <c r="R1417" s="171">
        <f t="shared" si="197"/>
        <v>2</v>
      </c>
      <c r="S1417" s="176"/>
      <c r="T1417" s="491"/>
      <c r="U1417" s="453"/>
      <c r="V1417" s="453"/>
      <c r="W1417" s="209"/>
      <c r="X1417" s="172"/>
      <c r="Y1417" s="211"/>
      <c r="Z1417" s="209"/>
      <c r="AA1417" s="209"/>
      <c r="AB1417" s="172"/>
      <c r="AC1417" s="173"/>
      <c r="AD1417" s="109"/>
      <c r="AE1417" s="78"/>
      <c r="AF1417" s="123">
        <f t="shared" si="194"/>
        <v>13309</v>
      </c>
    </row>
    <row r="1418" spans="1:32" ht="230.25" hidden="1" outlineLevel="3" thickBot="1" x14ac:dyDescent="0.25">
      <c r="A1418" s="251" t="s">
        <v>5357</v>
      </c>
      <c r="B1418" s="597"/>
      <c r="C1418" s="599"/>
      <c r="D1418" s="605"/>
      <c r="E1418" s="209" t="s">
        <v>163</v>
      </c>
      <c r="F1418" s="209" t="s">
        <v>3674</v>
      </c>
      <c r="G1418" s="205" t="s">
        <v>729</v>
      </c>
      <c r="H1418" s="526" t="s">
        <v>1804</v>
      </c>
      <c r="I1418" s="145" t="s">
        <v>1178</v>
      </c>
      <c r="J1418" s="130">
        <v>1</v>
      </c>
      <c r="K1418" s="203" t="s">
        <v>185</v>
      </c>
      <c r="L1418" s="145" t="s">
        <v>371</v>
      </c>
      <c r="M1418" s="131">
        <v>1</v>
      </c>
      <c r="N1418" s="132">
        <f t="shared" si="195"/>
        <v>1</v>
      </c>
      <c r="O1418" s="551" t="s">
        <v>6563</v>
      </c>
      <c r="P1418" s="70" t="s">
        <v>103</v>
      </c>
      <c r="Q1418" s="321">
        <v>5</v>
      </c>
      <c r="R1418" s="171">
        <f t="shared" si="197"/>
        <v>5</v>
      </c>
      <c r="S1418" s="176"/>
      <c r="T1418" s="491"/>
      <c r="U1418" s="453"/>
      <c r="V1418" s="453"/>
      <c r="W1418" s="209"/>
      <c r="X1418" s="172"/>
      <c r="Y1418" s="211"/>
      <c r="Z1418" s="209"/>
      <c r="AA1418" s="209"/>
      <c r="AB1418" s="172"/>
      <c r="AC1418" s="173"/>
      <c r="AD1418" s="109"/>
      <c r="AE1418" s="78"/>
      <c r="AF1418" s="123">
        <f t="shared" si="194"/>
        <v>13310</v>
      </c>
    </row>
    <row r="1419" spans="1:32" ht="230.25" hidden="1" outlineLevel="3" thickBot="1" x14ac:dyDescent="0.25">
      <c r="A1419" s="144" t="s">
        <v>1135</v>
      </c>
      <c r="B1419" s="664" t="s">
        <v>398</v>
      </c>
      <c r="C1419" s="623" t="s">
        <v>6519</v>
      </c>
      <c r="D1419" s="647" t="s">
        <v>162</v>
      </c>
      <c r="E1419" s="206" t="s">
        <v>6538</v>
      </c>
      <c r="F1419" s="206" t="s">
        <v>1590</v>
      </c>
      <c r="G1419" s="205" t="s">
        <v>1416</v>
      </c>
      <c r="H1419" s="531" t="s">
        <v>1804</v>
      </c>
      <c r="I1419" s="145" t="s">
        <v>768</v>
      </c>
      <c r="J1419" s="130">
        <v>2</v>
      </c>
      <c r="K1419" s="203" t="s">
        <v>185</v>
      </c>
      <c r="L1419" s="145" t="s">
        <v>391</v>
      </c>
      <c r="M1419" s="131">
        <v>1</v>
      </c>
      <c r="N1419" s="132">
        <f t="shared" si="195"/>
        <v>2</v>
      </c>
      <c r="O1419" s="551" t="s">
        <v>6563</v>
      </c>
      <c r="P1419" s="70" t="s">
        <v>103</v>
      </c>
      <c r="Q1419" s="321">
        <v>5</v>
      </c>
      <c r="R1419" s="171">
        <f t="shared" si="197"/>
        <v>10</v>
      </c>
      <c r="S1419" s="159"/>
      <c r="T1419" s="494"/>
      <c r="U1419" s="451"/>
      <c r="V1419" s="451"/>
      <c r="W1419" s="209"/>
      <c r="X1419" s="209"/>
      <c r="Y1419" s="211"/>
      <c r="Z1419" s="209"/>
      <c r="AA1419" s="209"/>
      <c r="AB1419" s="160"/>
      <c r="AC1419" s="155"/>
      <c r="AD1419" s="119"/>
      <c r="AE1419" s="78"/>
      <c r="AF1419" s="123">
        <f t="shared" si="194"/>
        <v>7240</v>
      </c>
    </row>
    <row r="1420" spans="1:32" ht="230.25" hidden="1" outlineLevel="3" thickBot="1" x14ac:dyDescent="0.25">
      <c r="A1420" s="144" t="s">
        <v>1136</v>
      </c>
      <c r="B1420" s="666"/>
      <c r="C1420" s="598"/>
      <c r="D1420" s="648"/>
      <c r="E1420" s="206" t="s">
        <v>6539</v>
      </c>
      <c r="F1420" s="206" t="s">
        <v>6540</v>
      </c>
      <c r="G1420" s="205" t="s">
        <v>1416</v>
      </c>
      <c r="H1420" s="531" t="s">
        <v>1804</v>
      </c>
      <c r="I1420" s="145" t="s">
        <v>768</v>
      </c>
      <c r="J1420" s="130">
        <v>2</v>
      </c>
      <c r="K1420" s="203" t="s">
        <v>185</v>
      </c>
      <c r="L1420" s="145" t="s">
        <v>392</v>
      </c>
      <c r="M1420" s="131">
        <v>1</v>
      </c>
      <c r="N1420" s="132">
        <f t="shared" si="195"/>
        <v>2</v>
      </c>
      <c r="O1420" s="551" t="s">
        <v>6563</v>
      </c>
      <c r="P1420" s="481" t="s">
        <v>6520</v>
      </c>
      <c r="Q1420" s="321">
        <v>2</v>
      </c>
      <c r="R1420" s="171">
        <f t="shared" si="197"/>
        <v>4</v>
      </c>
      <c r="S1420" s="159"/>
      <c r="T1420" s="494"/>
      <c r="U1420" s="451"/>
      <c r="V1420" s="451"/>
      <c r="W1420" s="209"/>
      <c r="X1420" s="209"/>
      <c r="Y1420" s="211"/>
      <c r="Z1420" s="209"/>
      <c r="AA1420" s="209"/>
      <c r="AB1420" s="160"/>
      <c r="AC1420" s="155"/>
      <c r="AD1420" s="119"/>
      <c r="AE1420" s="78"/>
      <c r="AF1420" s="123">
        <f t="shared" si="194"/>
        <v>7241</v>
      </c>
    </row>
    <row r="1421" spans="1:32" ht="230.25" hidden="1" outlineLevel="3" thickBot="1" x14ac:dyDescent="0.25">
      <c r="A1421" s="251" t="s">
        <v>5358</v>
      </c>
      <c r="B1421" s="596" t="s">
        <v>3802</v>
      </c>
      <c r="C1421" s="623" t="s">
        <v>3780</v>
      </c>
      <c r="D1421" s="603" t="s">
        <v>5940</v>
      </c>
      <c r="E1421" s="206" t="s">
        <v>445</v>
      </c>
      <c r="F1421" s="206" t="s">
        <v>6541</v>
      </c>
      <c r="G1421" s="205" t="s">
        <v>729</v>
      </c>
      <c r="H1421" s="526" t="s">
        <v>1804</v>
      </c>
      <c r="I1421" s="145" t="s">
        <v>1178</v>
      </c>
      <c r="J1421" s="130">
        <v>1</v>
      </c>
      <c r="K1421" s="203" t="s">
        <v>446</v>
      </c>
      <c r="L1421" s="125" t="s">
        <v>5788</v>
      </c>
      <c r="M1421" s="131">
        <v>1</v>
      </c>
      <c r="N1421" s="132">
        <f t="shared" si="195"/>
        <v>1</v>
      </c>
      <c r="O1421" s="551" t="s">
        <v>6563</v>
      </c>
      <c r="P1421" s="70" t="s">
        <v>103</v>
      </c>
      <c r="Q1421" s="321">
        <v>2</v>
      </c>
      <c r="R1421" s="171">
        <f>N1421*Q1421</f>
        <v>2</v>
      </c>
      <c r="S1421" s="176"/>
      <c r="T1421" s="491"/>
      <c r="U1421" s="453"/>
      <c r="V1421" s="453"/>
      <c r="W1421" s="209"/>
      <c r="X1421" s="172"/>
      <c r="Y1421" s="211"/>
      <c r="Z1421" s="209"/>
      <c r="AA1421" s="209"/>
      <c r="AB1421" s="172"/>
      <c r="AC1421" s="173"/>
      <c r="AD1421" s="109"/>
      <c r="AE1421" s="78"/>
      <c r="AF1421" s="123">
        <f t="shared" si="194"/>
        <v>13311</v>
      </c>
    </row>
    <row r="1422" spans="1:32" ht="230.25" hidden="1" outlineLevel="3" thickBot="1" x14ac:dyDescent="0.25">
      <c r="A1422" s="251" t="s">
        <v>5359</v>
      </c>
      <c r="B1422" s="597"/>
      <c r="C1422" s="599"/>
      <c r="D1422" s="605"/>
      <c r="E1422" s="206" t="s">
        <v>447</v>
      </c>
      <c r="F1422" s="206" t="s">
        <v>6542</v>
      </c>
      <c r="G1422" s="205" t="s">
        <v>729</v>
      </c>
      <c r="H1422" s="526" t="s">
        <v>1804</v>
      </c>
      <c r="I1422" s="145" t="s">
        <v>1178</v>
      </c>
      <c r="J1422" s="130">
        <v>1</v>
      </c>
      <c r="K1422" s="203" t="s">
        <v>448</v>
      </c>
      <c r="L1422" s="125" t="s">
        <v>5788</v>
      </c>
      <c r="M1422" s="131">
        <v>1</v>
      </c>
      <c r="N1422" s="132">
        <f t="shared" si="195"/>
        <v>1</v>
      </c>
      <c r="O1422" s="551" t="s">
        <v>6563</v>
      </c>
      <c r="P1422" s="481" t="s">
        <v>6520</v>
      </c>
      <c r="Q1422" s="321">
        <v>2</v>
      </c>
      <c r="R1422" s="171">
        <f>J1422*M1422*Q1422</f>
        <v>2</v>
      </c>
      <c r="S1422" s="176"/>
      <c r="T1422" s="491"/>
      <c r="U1422" s="453"/>
      <c r="V1422" s="453"/>
      <c r="W1422" s="209"/>
      <c r="X1422" s="172"/>
      <c r="Y1422" s="211"/>
      <c r="Z1422" s="209"/>
      <c r="AA1422" s="209"/>
      <c r="AB1422" s="172"/>
      <c r="AC1422" s="173"/>
      <c r="AD1422" s="109"/>
      <c r="AE1422" s="78"/>
      <c r="AF1422" s="123">
        <f t="shared" si="194"/>
        <v>13312</v>
      </c>
    </row>
    <row r="1423" spans="1:32" ht="230.25" hidden="1" outlineLevel="3" thickBot="1" x14ac:dyDescent="0.25">
      <c r="A1423" s="251" t="s">
        <v>5360</v>
      </c>
      <c r="B1423" s="596" t="s">
        <v>3803</v>
      </c>
      <c r="C1423" s="600" t="s">
        <v>3781</v>
      </c>
      <c r="D1423" s="624" t="s">
        <v>5924</v>
      </c>
      <c r="E1423" s="209" t="s">
        <v>160</v>
      </c>
      <c r="F1423" s="209" t="s">
        <v>3804</v>
      </c>
      <c r="G1423" s="143" t="s">
        <v>729</v>
      </c>
      <c r="H1423" s="526" t="s">
        <v>1804</v>
      </c>
      <c r="I1423" s="215" t="s">
        <v>1178</v>
      </c>
      <c r="J1423" s="130">
        <v>1</v>
      </c>
      <c r="K1423" s="203" t="s">
        <v>185</v>
      </c>
      <c r="L1423" s="145" t="s">
        <v>371</v>
      </c>
      <c r="M1423" s="131">
        <v>1</v>
      </c>
      <c r="N1423" s="132">
        <f t="shared" si="195"/>
        <v>1</v>
      </c>
      <c r="O1423" s="551" t="s">
        <v>6563</v>
      </c>
      <c r="P1423" s="481" t="s">
        <v>103</v>
      </c>
      <c r="Q1423" s="321">
        <v>5</v>
      </c>
      <c r="R1423" s="171">
        <f>J1423*M1423*Q1423</f>
        <v>5</v>
      </c>
      <c r="S1423" s="176"/>
      <c r="T1423" s="491"/>
      <c r="U1423" s="453"/>
      <c r="V1423" s="453"/>
      <c r="W1423" s="209"/>
      <c r="X1423" s="172"/>
      <c r="Y1423" s="211"/>
      <c r="Z1423" s="209"/>
      <c r="AA1423" s="209"/>
      <c r="AB1423" s="172"/>
      <c r="AC1423" s="173"/>
      <c r="AD1423" s="109"/>
      <c r="AE1423" s="78"/>
      <c r="AF1423" s="123">
        <f t="shared" si="194"/>
        <v>13313</v>
      </c>
    </row>
    <row r="1424" spans="1:32" ht="230.25" hidden="1" outlineLevel="3" thickBot="1" x14ac:dyDescent="0.25">
      <c r="A1424" s="251" t="s">
        <v>5361</v>
      </c>
      <c r="B1424" s="597"/>
      <c r="C1424" s="602"/>
      <c r="D1424" s="625"/>
      <c r="E1424" s="209" t="s">
        <v>163</v>
      </c>
      <c r="F1424" s="209" t="s">
        <v>5769</v>
      </c>
      <c r="G1424" s="143" t="s">
        <v>1247</v>
      </c>
      <c r="H1424" s="252" t="s">
        <v>1228</v>
      </c>
      <c r="I1424" s="215" t="s">
        <v>1178</v>
      </c>
      <c r="J1424" s="130">
        <v>3</v>
      </c>
      <c r="K1424" s="203" t="s">
        <v>185</v>
      </c>
      <c r="L1424" s="145" t="s">
        <v>371</v>
      </c>
      <c r="M1424" s="131">
        <v>1</v>
      </c>
      <c r="N1424" s="132">
        <f t="shared" si="195"/>
        <v>3</v>
      </c>
      <c r="O1424" s="551" t="s">
        <v>6563</v>
      </c>
      <c r="P1424" s="481" t="s">
        <v>6523</v>
      </c>
      <c r="Q1424" s="321">
        <v>2</v>
      </c>
      <c r="R1424" s="171">
        <f>J1424*M1424*Q1424</f>
        <v>6</v>
      </c>
      <c r="S1424" s="176"/>
      <c r="T1424" s="491"/>
      <c r="U1424" s="453"/>
      <c r="V1424" s="453"/>
      <c r="W1424" s="209"/>
      <c r="X1424" s="172"/>
      <c r="Y1424" s="211"/>
      <c r="Z1424" s="209"/>
      <c r="AA1424" s="209"/>
      <c r="AB1424" s="172"/>
      <c r="AC1424" s="173"/>
      <c r="AD1424" s="109"/>
      <c r="AE1424" s="78"/>
      <c r="AF1424" s="123">
        <f t="shared" si="194"/>
        <v>13314</v>
      </c>
    </row>
    <row r="1425" spans="1:33" ht="230.25" hidden="1" outlineLevel="3" thickBot="1" x14ac:dyDescent="0.25">
      <c r="A1425" s="251" t="s">
        <v>5362</v>
      </c>
      <c r="B1425" s="596" t="s">
        <v>3805</v>
      </c>
      <c r="C1425" s="598" t="s">
        <v>3784</v>
      </c>
      <c r="D1425" s="604" t="s">
        <v>4413</v>
      </c>
      <c r="E1425" s="206" t="s">
        <v>375</v>
      </c>
      <c r="F1425" s="206" t="s">
        <v>3807</v>
      </c>
      <c r="G1425" s="205" t="s">
        <v>1247</v>
      </c>
      <c r="H1425" s="217" t="s">
        <v>1228</v>
      </c>
      <c r="I1425" s="145" t="s">
        <v>1178</v>
      </c>
      <c r="J1425" s="130">
        <v>3</v>
      </c>
      <c r="K1425" s="203" t="s">
        <v>185</v>
      </c>
      <c r="L1425" s="145" t="s">
        <v>377</v>
      </c>
      <c r="M1425" s="131">
        <v>1</v>
      </c>
      <c r="N1425" s="132">
        <f t="shared" si="195"/>
        <v>3</v>
      </c>
      <c r="O1425" s="551" t="s">
        <v>6563</v>
      </c>
      <c r="P1425" s="481" t="s">
        <v>6523</v>
      </c>
      <c r="Q1425" s="321">
        <v>2</v>
      </c>
      <c r="R1425" s="171">
        <f>J1425*M1425*Q1425</f>
        <v>6</v>
      </c>
      <c r="S1425" s="176"/>
      <c r="T1425" s="491"/>
      <c r="U1425" s="453"/>
      <c r="V1425" s="453"/>
      <c r="W1425" s="209"/>
      <c r="X1425" s="172"/>
      <c r="Y1425" s="211"/>
      <c r="Z1425" s="209"/>
      <c r="AA1425" s="209"/>
      <c r="AB1425" s="172"/>
      <c r="AC1425" s="173"/>
      <c r="AD1425" s="109"/>
      <c r="AE1425" s="78"/>
      <c r="AF1425" s="123">
        <f t="shared" si="194"/>
        <v>13315</v>
      </c>
    </row>
    <row r="1426" spans="1:33" ht="230.25" hidden="1" outlineLevel="3" thickBot="1" x14ac:dyDescent="0.25">
      <c r="A1426" s="251" t="s">
        <v>5363</v>
      </c>
      <c r="B1426" s="597"/>
      <c r="C1426" s="598"/>
      <c r="D1426" s="604"/>
      <c r="E1426" s="206" t="s">
        <v>378</v>
      </c>
      <c r="F1426" s="206" t="s">
        <v>3806</v>
      </c>
      <c r="G1426" s="206" t="s">
        <v>191</v>
      </c>
      <c r="H1426" s="526" t="s">
        <v>1804</v>
      </c>
      <c r="I1426" s="145" t="s">
        <v>768</v>
      </c>
      <c r="J1426" s="130">
        <v>2</v>
      </c>
      <c r="K1426" s="203" t="s">
        <v>185</v>
      </c>
      <c r="L1426" s="145" t="s">
        <v>380</v>
      </c>
      <c r="M1426" s="131">
        <v>1</v>
      </c>
      <c r="N1426" s="132">
        <f t="shared" si="195"/>
        <v>2</v>
      </c>
      <c r="O1426" s="551" t="s">
        <v>6563</v>
      </c>
      <c r="P1426" s="481" t="s">
        <v>103</v>
      </c>
      <c r="Q1426" s="321">
        <v>5</v>
      </c>
      <c r="R1426" s="149">
        <f>N1426*Q1426</f>
        <v>10</v>
      </c>
      <c r="S1426" s="176"/>
      <c r="T1426" s="491"/>
      <c r="U1426" s="453"/>
      <c r="V1426" s="453"/>
      <c r="W1426" s="209"/>
      <c r="X1426" s="172"/>
      <c r="Y1426" s="211"/>
      <c r="Z1426" s="209"/>
      <c r="AA1426" s="209"/>
      <c r="AB1426" s="172"/>
      <c r="AC1426" s="173"/>
      <c r="AD1426" s="109"/>
      <c r="AE1426" s="78"/>
      <c r="AF1426" s="123">
        <f t="shared" si="194"/>
        <v>13316</v>
      </c>
    </row>
    <row r="1427" spans="1:33" ht="230.25" hidden="1" outlineLevel="3" thickBot="1" x14ac:dyDescent="0.25">
      <c r="A1427" s="251" t="s">
        <v>5364</v>
      </c>
      <c r="B1427" s="596" t="s">
        <v>3808</v>
      </c>
      <c r="C1427" s="623" t="s">
        <v>3782</v>
      </c>
      <c r="D1427" s="603" t="s">
        <v>3809</v>
      </c>
      <c r="E1427" s="206" t="s">
        <v>445</v>
      </c>
      <c r="F1427" s="508" t="s">
        <v>6543</v>
      </c>
      <c r="G1427" s="205" t="s">
        <v>1247</v>
      </c>
      <c r="H1427" s="217" t="s">
        <v>1228</v>
      </c>
      <c r="I1427" s="145" t="s">
        <v>1178</v>
      </c>
      <c r="J1427" s="130">
        <v>3</v>
      </c>
      <c r="K1427" s="203" t="s">
        <v>185</v>
      </c>
      <c r="L1427" s="145" t="s">
        <v>377</v>
      </c>
      <c r="M1427" s="131">
        <v>1</v>
      </c>
      <c r="N1427" s="132">
        <f t="shared" ref="N1427" si="198">J1427*M1427</f>
        <v>3</v>
      </c>
      <c r="O1427" s="551" t="s">
        <v>6563</v>
      </c>
      <c r="P1427" s="481" t="s">
        <v>6523</v>
      </c>
      <c r="Q1427" s="321">
        <v>2</v>
      </c>
      <c r="R1427" s="171">
        <f>N1427*Q1427</f>
        <v>6</v>
      </c>
      <c r="S1427" s="176"/>
      <c r="T1427" s="491"/>
      <c r="U1427" s="453"/>
      <c r="V1427" s="453"/>
      <c r="W1427" s="209"/>
      <c r="X1427" s="172"/>
      <c r="Y1427" s="211"/>
      <c r="Z1427" s="209"/>
      <c r="AA1427" s="209"/>
      <c r="AB1427" s="172"/>
      <c r="AC1427" s="173"/>
      <c r="AD1427" s="109"/>
      <c r="AE1427" s="78"/>
      <c r="AF1427" s="123">
        <f t="shared" si="194"/>
        <v>13317</v>
      </c>
    </row>
    <row r="1428" spans="1:33" ht="230.25" hidden="1" outlineLevel="3" thickBot="1" x14ac:dyDescent="0.25">
      <c r="A1428" s="251" t="s">
        <v>5365</v>
      </c>
      <c r="B1428" s="597"/>
      <c r="C1428" s="599"/>
      <c r="D1428" s="605"/>
      <c r="E1428" s="206" t="s">
        <v>447</v>
      </c>
      <c r="F1428" s="508" t="s">
        <v>3810</v>
      </c>
      <c r="G1428" s="205" t="s">
        <v>729</v>
      </c>
      <c r="H1428" s="526" t="s">
        <v>1804</v>
      </c>
      <c r="I1428" s="145" t="s">
        <v>768</v>
      </c>
      <c r="J1428" s="130">
        <v>2</v>
      </c>
      <c r="K1428" s="203" t="s">
        <v>448</v>
      </c>
      <c r="L1428" s="145" t="s">
        <v>804</v>
      </c>
      <c r="M1428" s="131">
        <v>1</v>
      </c>
      <c r="N1428" s="132">
        <f t="shared" si="195"/>
        <v>2</v>
      </c>
      <c r="O1428" s="551" t="s">
        <v>6563</v>
      </c>
      <c r="P1428" s="481" t="s">
        <v>6523</v>
      </c>
      <c r="Q1428" s="321">
        <v>2</v>
      </c>
      <c r="R1428" s="171">
        <f>J1428*M1428*Q1428</f>
        <v>4</v>
      </c>
      <c r="S1428" s="176"/>
      <c r="T1428" s="491"/>
      <c r="U1428" s="453"/>
      <c r="V1428" s="453"/>
      <c r="W1428" s="209"/>
      <c r="X1428" s="172"/>
      <c r="Y1428" s="211"/>
      <c r="Z1428" s="209"/>
      <c r="AA1428" s="209"/>
      <c r="AB1428" s="172"/>
      <c r="AC1428" s="173"/>
      <c r="AD1428" s="109"/>
      <c r="AE1428" s="78"/>
      <c r="AF1428" s="123">
        <f t="shared" si="194"/>
        <v>13318</v>
      </c>
    </row>
    <row r="1429" spans="1:33" ht="230.25" hidden="1" outlineLevel="3" thickBot="1" x14ac:dyDescent="0.25">
      <c r="A1429" s="251" t="s">
        <v>5366</v>
      </c>
      <c r="B1429" s="596" t="s">
        <v>3811</v>
      </c>
      <c r="C1429" s="623" t="s">
        <v>3783</v>
      </c>
      <c r="D1429" s="603" t="s">
        <v>3809</v>
      </c>
      <c r="E1429" s="209" t="s">
        <v>160</v>
      </c>
      <c r="F1429" s="206" t="s">
        <v>3810</v>
      </c>
      <c r="G1429" s="206" t="s">
        <v>191</v>
      </c>
      <c r="H1429" s="526" t="s">
        <v>1804</v>
      </c>
      <c r="I1429" s="145" t="s">
        <v>768</v>
      </c>
      <c r="J1429" s="130">
        <v>2</v>
      </c>
      <c r="K1429" s="203" t="s">
        <v>185</v>
      </c>
      <c r="L1429" s="145" t="s">
        <v>371</v>
      </c>
      <c r="M1429" s="131">
        <v>1</v>
      </c>
      <c r="N1429" s="132">
        <f t="shared" si="195"/>
        <v>2</v>
      </c>
      <c r="O1429" s="551" t="s">
        <v>6563</v>
      </c>
      <c r="P1429" s="70" t="s">
        <v>103</v>
      </c>
      <c r="Q1429" s="321">
        <v>5</v>
      </c>
      <c r="R1429" s="171">
        <f>J1429*M1429*Q1429</f>
        <v>10</v>
      </c>
      <c r="S1429" s="176"/>
      <c r="T1429" s="491"/>
      <c r="U1429" s="453"/>
      <c r="V1429" s="453"/>
      <c r="W1429" s="209"/>
      <c r="X1429" s="172"/>
      <c r="Y1429" s="211"/>
      <c r="Z1429" s="209"/>
      <c r="AA1429" s="209"/>
      <c r="AB1429" s="172"/>
      <c r="AC1429" s="173"/>
      <c r="AD1429" s="109"/>
      <c r="AE1429" s="78"/>
      <c r="AF1429" s="123">
        <f t="shared" si="194"/>
        <v>13319</v>
      </c>
    </row>
    <row r="1430" spans="1:33" ht="230.25" hidden="1" outlineLevel="3" thickBot="1" x14ac:dyDescent="0.25">
      <c r="A1430" s="251" t="s">
        <v>5367</v>
      </c>
      <c r="B1430" s="597"/>
      <c r="C1430" s="598"/>
      <c r="D1430" s="604"/>
      <c r="E1430" s="209" t="s">
        <v>163</v>
      </c>
      <c r="F1430" s="508" t="s">
        <v>6543</v>
      </c>
      <c r="G1430" s="205" t="s">
        <v>1247</v>
      </c>
      <c r="H1430" s="217" t="s">
        <v>1228</v>
      </c>
      <c r="I1430" s="145" t="s">
        <v>1178</v>
      </c>
      <c r="J1430" s="130">
        <v>3</v>
      </c>
      <c r="K1430" s="203" t="s">
        <v>185</v>
      </c>
      <c r="L1430" s="145" t="s">
        <v>377</v>
      </c>
      <c r="M1430" s="131">
        <v>1</v>
      </c>
      <c r="N1430" s="132">
        <f t="shared" si="195"/>
        <v>3</v>
      </c>
      <c r="O1430" s="551" t="s">
        <v>6563</v>
      </c>
      <c r="P1430" s="481" t="s">
        <v>6523</v>
      </c>
      <c r="Q1430" s="321">
        <v>2</v>
      </c>
      <c r="R1430" s="171">
        <f>J1430*M1430*Q1430</f>
        <v>6</v>
      </c>
      <c r="S1430" s="176"/>
      <c r="T1430" s="491"/>
      <c r="U1430" s="453"/>
      <c r="V1430" s="453"/>
      <c r="W1430" s="209"/>
      <c r="X1430" s="172"/>
      <c r="Y1430" s="211"/>
      <c r="Z1430" s="209"/>
      <c r="AA1430" s="209"/>
      <c r="AB1430" s="172"/>
      <c r="AC1430" s="173"/>
      <c r="AD1430" s="109"/>
      <c r="AE1430" s="78"/>
      <c r="AF1430" s="123">
        <f t="shared" si="194"/>
        <v>13320</v>
      </c>
    </row>
    <row r="1431" spans="1:33" ht="230.25" hidden="1" outlineLevel="3" thickBot="1" x14ac:dyDescent="0.25">
      <c r="A1431" s="251" t="s">
        <v>5368</v>
      </c>
      <c r="B1431" s="596" t="s">
        <v>3684</v>
      </c>
      <c r="C1431" s="623" t="s">
        <v>5851</v>
      </c>
      <c r="D1431" s="603" t="s">
        <v>162</v>
      </c>
      <c r="E1431" s="206" t="s">
        <v>3813</v>
      </c>
      <c r="F1431" s="224" t="s">
        <v>4295</v>
      </c>
      <c r="G1431" s="133" t="s">
        <v>674</v>
      </c>
      <c r="H1431" s="526" t="s">
        <v>1804</v>
      </c>
      <c r="I1431" s="145" t="s">
        <v>768</v>
      </c>
      <c r="J1431" s="146">
        <v>1</v>
      </c>
      <c r="K1431" s="203" t="s">
        <v>185</v>
      </c>
      <c r="L1431" s="145" t="s">
        <v>188</v>
      </c>
      <c r="M1431" s="131">
        <v>1</v>
      </c>
      <c r="N1431" s="132">
        <f t="shared" si="195"/>
        <v>1</v>
      </c>
      <c r="O1431" s="551" t="s">
        <v>6563</v>
      </c>
      <c r="P1431" s="70" t="s">
        <v>103</v>
      </c>
      <c r="Q1431" s="321">
        <v>5</v>
      </c>
      <c r="R1431" s="171">
        <f>N1431*Q1431</f>
        <v>5</v>
      </c>
      <c r="S1431" s="176"/>
      <c r="T1431" s="491"/>
      <c r="U1431" s="453"/>
      <c r="V1431" s="453"/>
      <c r="W1431" s="209"/>
      <c r="X1431" s="172"/>
      <c r="Y1431" s="211"/>
      <c r="Z1431" s="209"/>
      <c r="AA1431" s="209"/>
      <c r="AB1431" s="172"/>
      <c r="AC1431" s="173"/>
      <c r="AD1431" s="109"/>
      <c r="AE1431" s="78"/>
      <c r="AF1431" s="123">
        <f t="shared" si="194"/>
        <v>13321</v>
      </c>
    </row>
    <row r="1432" spans="1:33" ht="230.25" hidden="1" outlineLevel="3" thickBot="1" x14ac:dyDescent="0.25">
      <c r="A1432" s="251" t="s">
        <v>5369</v>
      </c>
      <c r="B1432" s="628"/>
      <c r="C1432" s="598"/>
      <c r="D1432" s="604"/>
      <c r="E1432" s="206" t="s">
        <v>1390</v>
      </c>
      <c r="F1432" s="206" t="s">
        <v>3812</v>
      </c>
      <c r="G1432" s="133" t="s">
        <v>674</v>
      </c>
      <c r="H1432" s="526" t="s">
        <v>1227</v>
      </c>
      <c r="I1432" s="145" t="s">
        <v>768</v>
      </c>
      <c r="J1432" s="146">
        <v>1</v>
      </c>
      <c r="K1432" s="259" t="s">
        <v>192</v>
      </c>
      <c r="L1432" s="215" t="s">
        <v>203</v>
      </c>
      <c r="M1432" s="131">
        <v>1</v>
      </c>
      <c r="N1432" s="132">
        <f t="shared" si="195"/>
        <v>1</v>
      </c>
      <c r="O1432" s="551" t="s">
        <v>6563</v>
      </c>
      <c r="P1432" s="70" t="s">
        <v>103</v>
      </c>
      <c r="Q1432" s="321">
        <v>5</v>
      </c>
      <c r="R1432" s="171">
        <f>N1432*Q1432</f>
        <v>5</v>
      </c>
      <c r="S1432" s="176"/>
      <c r="T1432" s="491"/>
      <c r="U1432" s="453"/>
      <c r="V1432" s="453"/>
      <c r="W1432" s="209"/>
      <c r="X1432" s="172"/>
      <c r="Y1432" s="211"/>
      <c r="Z1432" s="209"/>
      <c r="AA1432" s="209"/>
      <c r="AB1432" s="172"/>
      <c r="AC1432" s="173"/>
      <c r="AD1432" s="109"/>
      <c r="AE1432" s="78"/>
      <c r="AF1432" s="123">
        <f t="shared" si="194"/>
        <v>13322</v>
      </c>
    </row>
    <row r="1433" spans="1:33" ht="230.25" hidden="1" outlineLevel="3" thickBot="1" x14ac:dyDescent="0.25">
      <c r="A1433" s="251" t="s">
        <v>5370</v>
      </c>
      <c r="B1433" s="597"/>
      <c r="C1433" s="599"/>
      <c r="D1433" s="605"/>
      <c r="E1433" s="206" t="s">
        <v>160</v>
      </c>
      <c r="F1433" s="206" t="s">
        <v>3804</v>
      </c>
      <c r="G1433" s="133" t="s">
        <v>674</v>
      </c>
      <c r="H1433" s="526" t="s">
        <v>1804</v>
      </c>
      <c r="I1433" s="145" t="s">
        <v>768</v>
      </c>
      <c r="J1433" s="146">
        <v>1</v>
      </c>
      <c r="K1433" s="203" t="s">
        <v>185</v>
      </c>
      <c r="L1433" s="145" t="s">
        <v>371</v>
      </c>
      <c r="M1433" s="131">
        <v>1</v>
      </c>
      <c r="N1433" s="132">
        <f t="shared" ref="N1433:N1445" si="199">J1433*M1433</f>
        <v>1</v>
      </c>
      <c r="O1433" s="551" t="s">
        <v>6563</v>
      </c>
      <c r="P1433" s="70" t="s">
        <v>103</v>
      </c>
      <c r="Q1433" s="321">
        <v>5</v>
      </c>
      <c r="R1433" s="171">
        <f>N1433*Q1433</f>
        <v>5</v>
      </c>
      <c r="S1433" s="176"/>
      <c r="T1433" s="491"/>
      <c r="U1433" s="453"/>
      <c r="V1433" s="453"/>
      <c r="W1433" s="209"/>
      <c r="X1433" s="172"/>
      <c r="Y1433" s="211"/>
      <c r="Z1433" s="209"/>
      <c r="AA1433" s="209"/>
      <c r="AB1433" s="172"/>
      <c r="AC1433" s="173"/>
      <c r="AD1433" s="109"/>
      <c r="AE1433" s="78"/>
      <c r="AF1433" s="123">
        <f t="shared" si="194"/>
        <v>13323</v>
      </c>
    </row>
    <row r="1434" spans="1:33" ht="230.25" hidden="1" outlineLevel="3" thickBot="1" x14ac:dyDescent="0.25">
      <c r="A1434" s="251" t="s">
        <v>5371</v>
      </c>
      <c r="B1434" s="596" t="s">
        <v>3671</v>
      </c>
      <c r="C1434" s="598" t="s">
        <v>3773</v>
      </c>
      <c r="D1434" s="604" t="s">
        <v>372</v>
      </c>
      <c r="E1434" s="209" t="s">
        <v>160</v>
      </c>
      <c r="F1434" s="209" t="s">
        <v>3814</v>
      </c>
      <c r="G1434" s="209" t="s">
        <v>1247</v>
      </c>
      <c r="H1434" s="523" t="s">
        <v>1228</v>
      </c>
      <c r="I1434" s="145" t="s">
        <v>1178</v>
      </c>
      <c r="J1434" s="130">
        <v>3</v>
      </c>
      <c r="K1434" s="203" t="s">
        <v>185</v>
      </c>
      <c r="L1434" s="145" t="s">
        <v>371</v>
      </c>
      <c r="M1434" s="131">
        <v>2</v>
      </c>
      <c r="N1434" s="132">
        <f t="shared" si="199"/>
        <v>6</v>
      </c>
      <c r="O1434" s="551" t="s">
        <v>6563</v>
      </c>
      <c r="P1434" s="481" t="s">
        <v>6523</v>
      </c>
      <c r="Q1434" s="321">
        <v>2</v>
      </c>
      <c r="R1434" s="171">
        <f>J1434*M1434*Q1434</f>
        <v>12</v>
      </c>
      <c r="S1434" s="176"/>
      <c r="T1434" s="491"/>
      <c r="U1434" s="453"/>
      <c r="V1434" s="453"/>
      <c r="W1434" s="209"/>
      <c r="X1434" s="172"/>
      <c r="Y1434" s="211"/>
      <c r="Z1434" s="209"/>
      <c r="AA1434" s="209"/>
      <c r="AB1434" s="172"/>
      <c r="AC1434" s="173"/>
      <c r="AD1434" s="109"/>
      <c r="AE1434" s="78"/>
      <c r="AF1434" s="123">
        <f t="shared" si="194"/>
        <v>13324</v>
      </c>
    </row>
    <row r="1435" spans="1:33" ht="230.25" hidden="1" outlineLevel="3" thickBot="1" x14ac:dyDescent="0.25">
      <c r="A1435" s="251" t="s">
        <v>5372</v>
      </c>
      <c r="B1435" s="597"/>
      <c r="C1435" s="598"/>
      <c r="D1435" s="604"/>
      <c r="E1435" s="209" t="s">
        <v>163</v>
      </c>
      <c r="F1435" s="209" t="s">
        <v>3814</v>
      </c>
      <c r="G1435" s="209" t="s">
        <v>1247</v>
      </c>
      <c r="H1435" s="523" t="s">
        <v>1228</v>
      </c>
      <c r="I1435" s="145" t="s">
        <v>1178</v>
      </c>
      <c r="J1435" s="130">
        <v>3</v>
      </c>
      <c r="K1435" s="203" t="s">
        <v>185</v>
      </c>
      <c r="L1435" s="145" t="s">
        <v>371</v>
      </c>
      <c r="M1435" s="131">
        <v>1</v>
      </c>
      <c r="N1435" s="132">
        <f t="shared" si="199"/>
        <v>3</v>
      </c>
      <c r="O1435" s="551" t="s">
        <v>6563</v>
      </c>
      <c r="P1435" s="481" t="s">
        <v>6523</v>
      </c>
      <c r="Q1435" s="321">
        <v>2</v>
      </c>
      <c r="R1435" s="171">
        <f>J1435*M1435*Q1435</f>
        <v>6</v>
      </c>
      <c r="S1435" s="176"/>
      <c r="T1435" s="491"/>
      <c r="U1435" s="453"/>
      <c r="V1435" s="453"/>
      <c r="W1435" s="209"/>
      <c r="X1435" s="172"/>
      <c r="Y1435" s="211"/>
      <c r="Z1435" s="209"/>
      <c r="AA1435" s="209"/>
      <c r="AB1435" s="172"/>
      <c r="AC1435" s="173"/>
      <c r="AD1435" s="109"/>
      <c r="AE1435" s="78"/>
      <c r="AF1435" s="123">
        <f t="shared" si="194"/>
        <v>13325</v>
      </c>
    </row>
    <row r="1436" spans="1:33" ht="230.25" hidden="1" outlineLevel="3" thickBot="1" x14ac:dyDescent="0.25">
      <c r="A1436" s="251" t="s">
        <v>5373</v>
      </c>
      <c r="B1436" s="596" t="s">
        <v>3683</v>
      </c>
      <c r="C1436" s="623" t="s">
        <v>3774</v>
      </c>
      <c r="D1436" s="603" t="s">
        <v>372</v>
      </c>
      <c r="E1436" s="209" t="s">
        <v>160</v>
      </c>
      <c r="F1436" s="209" t="s">
        <v>3814</v>
      </c>
      <c r="G1436" s="209" t="s">
        <v>1247</v>
      </c>
      <c r="H1436" s="523" t="s">
        <v>1228</v>
      </c>
      <c r="I1436" s="145" t="s">
        <v>1178</v>
      </c>
      <c r="J1436" s="130">
        <v>3</v>
      </c>
      <c r="K1436" s="203" t="s">
        <v>185</v>
      </c>
      <c r="L1436" s="145" t="s">
        <v>371</v>
      </c>
      <c r="M1436" s="131">
        <v>2</v>
      </c>
      <c r="N1436" s="132">
        <f t="shared" si="199"/>
        <v>6</v>
      </c>
      <c r="O1436" s="551" t="s">
        <v>6563</v>
      </c>
      <c r="P1436" s="481" t="s">
        <v>6523</v>
      </c>
      <c r="Q1436" s="321">
        <v>2</v>
      </c>
      <c r="R1436" s="171">
        <f>J1436*M1436*Q1436</f>
        <v>12</v>
      </c>
      <c r="S1436" s="176"/>
      <c r="T1436" s="491"/>
      <c r="U1436" s="453"/>
      <c r="V1436" s="453"/>
      <c r="W1436" s="209"/>
      <c r="X1436" s="172"/>
      <c r="Y1436" s="211"/>
      <c r="Z1436" s="209"/>
      <c r="AA1436" s="209"/>
      <c r="AB1436" s="172"/>
      <c r="AC1436" s="173"/>
      <c r="AD1436" s="109"/>
      <c r="AE1436" s="78"/>
      <c r="AF1436" s="123">
        <f t="shared" si="194"/>
        <v>13326</v>
      </c>
    </row>
    <row r="1437" spans="1:33" ht="230.25" hidden="1" outlineLevel="3" thickBot="1" x14ac:dyDescent="0.25">
      <c r="A1437" s="251" t="s">
        <v>5374</v>
      </c>
      <c r="B1437" s="597"/>
      <c r="C1437" s="599"/>
      <c r="D1437" s="605"/>
      <c r="E1437" s="209" t="s">
        <v>163</v>
      </c>
      <c r="F1437" s="209" t="s">
        <v>3814</v>
      </c>
      <c r="G1437" s="209" t="s">
        <v>1247</v>
      </c>
      <c r="H1437" s="523" t="s">
        <v>1228</v>
      </c>
      <c r="I1437" s="145" t="s">
        <v>1178</v>
      </c>
      <c r="J1437" s="130">
        <v>3</v>
      </c>
      <c r="K1437" s="203" t="s">
        <v>185</v>
      </c>
      <c r="L1437" s="145" t="s">
        <v>371</v>
      </c>
      <c r="M1437" s="131">
        <v>1</v>
      </c>
      <c r="N1437" s="132">
        <f t="shared" si="199"/>
        <v>3</v>
      </c>
      <c r="O1437" s="551" t="s">
        <v>6563</v>
      </c>
      <c r="P1437" s="481" t="s">
        <v>6523</v>
      </c>
      <c r="Q1437" s="321">
        <v>2</v>
      </c>
      <c r="R1437" s="171">
        <f>J1437*M1437*Q1437</f>
        <v>6</v>
      </c>
      <c r="S1437" s="434"/>
      <c r="T1437" s="491"/>
      <c r="U1437" s="453"/>
      <c r="V1437" s="453"/>
      <c r="W1437" s="431"/>
      <c r="X1437" s="172"/>
      <c r="Y1437" s="429"/>
      <c r="Z1437" s="431"/>
      <c r="AA1437" s="431"/>
      <c r="AB1437" s="172"/>
      <c r="AC1437" s="173"/>
      <c r="AD1437" s="109"/>
      <c r="AE1437" s="78"/>
      <c r="AF1437" s="123">
        <f t="shared" si="194"/>
        <v>13327</v>
      </c>
    </row>
    <row r="1438" spans="1:33" s="175" customFormat="1" ht="230.25" hidden="1" outlineLevel="3" thickBot="1" x14ac:dyDescent="0.25">
      <c r="A1438" s="251" t="s">
        <v>5375</v>
      </c>
      <c r="B1438" s="596" t="s">
        <v>3693</v>
      </c>
      <c r="C1438" s="623" t="s">
        <v>3775</v>
      </c>
      <c r="D1438" s="603" t="s">
        <v>3815</v>
      </c>
      <c r="E1438" s="224" t="s">
        <v>1050</v>
      </c>
      <c r="F1438" s="225" t="s">
        <v>1397</v>
      </c>
      <c r="G1438" s="205" t="s">
        <v>1395</v>
      </c>
      <c r="H1438" s="526" t="s">
        <v>1227</v>
      </c>
      <c r="I1438" s="205" t="s">
        <v>1179</v>
      </c>
      <c r="J1438" s="255">
        <v>2</v>
      </c>
      <c r="K1438" s="203" t="s">
        <v>185</v>
      </c>
      <c r="L1438" s="145" t="s">
        <v>371</v>
      </c>
      <c r="M1438" s="253">
        <v>1</v>
      </c>
      <c r="N1438" s="132">
        <f t="shared" si="199"/>
        <v>2</v>
      </c>
      <c r="O1438" s="551" t="s">
        <v>6563</v>
      </c>
      <c r="P1438" s="70" t="s">
        <v>103</v>
      </c>
      <c r="Q1438" s="321">
        <v>5</v>
      </c>
      <c r="R1438" s="223">
        <f>N1438*Q1438</f>
        <v>10</v>
      </c>
      <c r="S1438" s="434"/>
      <c r="T1438" s="491"/>
      <c r="U1438" s="453"/>
      <c r="V1438" s="453"/>
      <c r="W1438" s="431"/>
      <c r="X1438" s="172"/>
      <c r="Y1438" s="429"/>
      <c r="Z1438" s="431"/>
      <c r="AA1438" s="431"/>
      <c r="AB1438" s="172"/>
      <c r="AC1438" s="173"/>
      <c r="AD1438" s="109"/>
      <c r="AE1438" s="78"/>
      <c r="AF1438" s="123">
        <f t="shared" si="194"/>
        <v>13328</v>
      </c>
      <c r="AG1438" s="78"/>
    </row>
    <row r="1439" spans="1:33" s="175" customFormat="1" ht="230.25" hidden="1" outlineLevel="3" thickBot="1" x14ac:dyDescent="0.25">
      <c r="A1439" s="251" t="s">
        <v>5376</v>
      </c>
      <c r="B1439" s="597"/>
      <c r="C1439" s="599"/>
      <c r="D1439" s="605"/>
      <c r="E1439" s="224" t="s">
        <v>447</v>
      </c>
      <c r="F1439" s="224" t="s">
        <v>5954</v>
      </c>
      <c r="G1439" s="209" t="s">
        <v>1247</v>
      </c>
      <c r="H1439" s="523" t="s">
        <v>1228</v>
      </c>
      <c r="I1439" s="145" t="s">
        <v>1178</v>
      </c>
      <c r="J1439" s="130">
        <v>3</v>
      </c>
      <c r="K1439" s="203" t="s">
        <v>185</v>
      </c>
      <c r="L1439" s="145" t="s">
        <v>371</v>
      </c>
      <c r="M1439" s="253">
        <v>1</v>
      </c>
      <c r="N1439" s="132">
        <f t="shared" si="199"/>
        <v>3</v>
      </c>
      <c r="O1439" s="551" t="s">
        <v>6563</v>
      </c>
      <c r="P1439" s="481" t="s">
        <v>6523</v>
      </c>
      <c r="Q1439" s="321">
        <v>2</v>
      </c>
      <c r="R1439" s="223">
        <f>N1439*Q1439</f>
        <v>6</v>
      </c>
      <c r="S1439" s="434"/>
      <c r="T1439" s="491"/>
      <c r="U1439" s="453"/>
      <c r="V1439" s="453"/>
      <c r="W1439" s="431"/>
      <c r="X1439" s="172"/>
      <c r="Y1439" s="429"/>
      <c r="Z1439" s="431"/>
      <c r="AA1439" s="431"/>
      <c r="AB1439" s="172"/>
      <c r="AC1439" s="173"/>
      <c r="AD1439" s="109"/>
      <c r="AE1439" s="78"/>
      <c r="AF1439" s="123">
        <f t="shared" si="194"/>
        <v>13329</v>
      </c>
      <c r="AG1439" s="78"/>
    </row>
    <row r="1440" spans="1:33" s="175" customFormat="1" ht="230.25" hidden="1" outlineLevel="3" thickBot="1" x14ac:dyDescent="0.25">
      <c r="A1440" s="251" t="s">
        <v>5377</v>
      </c>
      <c r="B1440" s="596" t="s">
        <v>3694</v>
      </c>
      <c r="C1440" s="623" t="s">
        <v>3776</v>
      </c>
      <c r="D1440" s="603" t="s">
        <v>3815</v>
      </c>
      <c r="E1440" s="224" t="s">
        <v>1050</v>
      </c>
      <c r="F1440" s="225" t="s">
        <v>1397</v>
      </c>
      <c r="G1440" s="205" t="s">
        <v>1395</v>
      </c>
      <c r="H1440" s="526" t="s">
        <v>1227</v>
      </c>
      <c r="I1440" s="205" t="s">
        <v>1179</v>
      </c>
      <c r="J1440" s="255">
        <v>2</v>
      </c>
      <c r="K1440" s="203" t="s">
        <v>185</v>
      </c>
      <c r="L1440" s="145" t="s">
        <v>371</v>
      </c>
      <c r="M1440" s="253">
        <v>1</v>
      </c>
      <c r="N1440" s="132">
        <f t="shared" si="199"/>
        <v>2</v>
      </c>
      <c r="O1440" s="551" t="s">
        <v>6563</v>
      </c>
      <c r="P1440" s="70" t="s">
        <v>103</v>
      </c>
      <c r="Q1440" s="321">
        <v>5</v>
      </c>
      <c r="R1440" s="223">
        <f>N1440*Q1440</f>
        <v>10</v>
      </c>
      <c r="S1440" s="434"/>
      <c r="T1440" s="491"/>
      <c r="U1440" s="453"/>
      <c r="V1440" s="453"/>
      <c r="W1440" s="431"/>
      <c r="X1440" s="172"/>
      <c r="Y1440" s="429"/>
      <c r="Z1440" s="431"/>
      <c r="AA1440" s="431"/>
      <c r="AB1440" s="172"/>
      <c r="AC1440" s="173"/>
      <c r="AD1440" s="109"/>
      <c r="AE1440" s="78"/>
      <c r="AF1440" s="123">
        <f t="shared" si="194"/>
        <v>13330</v>
      </c>
      <c r="AG1440" s="78"/>
    </row>
    <row r="1441" spans="1:33" s="175" customFormat="1" ht="230.25" hidden="1" outlineLevel="3" thickBot="1" x14ac:dyDescent="0.25">
      <c r="A1441" s="251" t="s">
        <v>5378</v>
      </c>
      <c r="B1441" s="597"/>
      <c r="C1441" s="599"/>
      <c r="D1441" s="605"/>
      <c r="E1441" s="224" t="s">
        <v>447</v>
      </c>
      <c r="F1441" s="224" t="s">
        <v>5954</v>
      </c>
      <c r="G1441" s="209" t="s">
        <v>1247</v>
      </c>
      <c r="H1441" s="523" t="s">
        <v>1228</v>
      </c>
      <c r="I1441" s="145" t="s">
        <v>1178</v>
      </c>
      <c r="J1441" s="130">
        <v>3</v>
      </c>
      <c r="K1441" s="203" t="s">
        <v>185</v>
      </c>
      <c r="L1441" s="145" t="s">
        <v>371</v>
      </c>
      <c r="M1441" s="253">
        <v>1</v>
      </c>
      <c r="N1441" s="132">
        <f t="shared" si="199"/>
        <v>3</v>
      </c>
      <c r="O1441" s="551" t="s">
        <v>6563</v>
      </c>
      <c r="P1441" s="481" t="s">
        <v>6523</v>
      </c>
      <c r="Q1441" s="340">
        <v>2</v>
      </c>
      <c r="R1441" s="223">
        <f>N1441*Q1441</f>
        <v>6</v>
      </c>
      <c r="S1441" s="434"/>
      <c r="T1441" s="491"/>
      <c r="U1441" s="453"/>
      <c r="V1441" s="453"/>
      <c r="W1441" s="431"/>
      <c r="X1441" s="172"/>
      <c r="Y1441" s="429"/>
      <c r="Z1441" s="431"/>
      <c r="AA1441" s="431"/>
      <c r="AB1441" s="172"/>
      <c r="AC1441" s="173"/>
      <c r="AD1441" s="109"/>
      <c r="AE1441" s="78"/>
      <c r="AF1441" s="123">
        <f t="shared" si="194"/>
        <v>13331</v>
      </c>
      <c r="AG1441" s="78"/>
    </row>
    <row r="1442" spans="1:33" ht="230.25" hidden="1" outlineLevel="3" thickBot="1" x14ac:dyDescent="0.25">
      <c r="A1442" s="251" t="s">
        <v>5379</v>
      </c>
      <c r="B1442" s="596" t="s">
        <v>3695</v>
      </c>
      <c r="C1442" s="598" t="s">
        <v>3777</v>
      </c>
      <c r="D1442" s="604" t="s">
        <v>3816</v>
      </c>
      <c r="E1442" s="206" t="s">
        <v>375</v>
      </c>
      <c r="F1442" s="206" t="s">
        <v>376</v>
      </c>
      <c r="G1442" s="206" t="s">
        <v>191</v>
      </c>
      <c r="H1442" s="526" t="s">
        <v>1804</v>
      </c>
      <c r="I1442" s="145" t="s">
        <v>768</v>
      </c>
      <c r="J1442" s="130">
        <v>2</v>
      </c>
      <c r="K1442" s="203" t="s">
        <v>185</v>
      </c>
      <c r="L1442" s="145" t="s">
        <v>377</v>
      </c>
      <c r="M1442" s="131">
        <v>1</v>
      </c>
      <c r="N1442" s="132">
        <f t="shared" si="199"/>
        <v>2</v>
      </c>
      <c r="O1442" s="551" t="s">
        <v>6563</v>
      </c>
      <c r="P1442" s="70" t="s">
        <v>103</v>
      </c>
      <c r="Q1442" s="321">
        <v>5</v>
      </c>
      <c r="R1442" s="171">
        <f>J1442*M1442*Q1442</f>
        <v>10</v>
      </c>
      <c r="S1442" s="434"/>
      <c r="T1442" s="491"/>
      <c r="U1442" s="453"/>
      <c r="V1442" s="453"/>
      <c r="W1442" s="431"/>
      <c r="X1442" s="172"/>
      <c r="Y1442" s="429"/>
      <c r="Z1442" s="431"/>
      <c r="AA1442" s="431"/>
      <c r="AB1442" s="172"/>
      <c r="AC1442" s="173"/>
      <c r="AD1442" s="109"/>
      <c r="AE1442" s="78"/>
      <c r="AF1442" s="123">
        <f t="shared" si="194"/>
        <v>13332</v>
      </c>
    </row>
    <row r="1443" spans="1:33" ht="230.25" hidden="1" outlineLevel="3" thickBot="1" x14ac:dyDescent="0.25">
      <c r="A1443" s="251" t="s">
        <v>5380</v>
      </c>
      <c r="B1443" s="597"/>
      <c r="C1443" s="598"/>
      <c r="D1443" s="604"/>
      <c r="E1443" s="206" t="s">
        <v>378</v>
      </c>
      <c r="F1443" s="206" t="s">
        <v>3817</v>
      </c>
      <c r="G1443" s="206" t="s">
        <v>1247</v>
      </c>
      <c r="H1443" s="523" t="s">
        <v>1228</v>
      </c>
      <c r="I1443" s="145" t="s">
        <v>1178</v>
      </c>
      <c r="J1443" s="130">
        <v>3</v>
      </c>
      <c r="K1443" s="203" t="s">
        <v>185</v>
      </c>
      <c r="L1443" s="145" t="s">
        <v>380</v>
      </c>
      <c r="M1443" s="131">
        <v>1</v>
      </c>
      <c r="N1443" s="132">
        <f t="shared" si="199"/>
        <v>3</v>
      </c>
      <c r="O1443" s="551" t="s">
        <v>6563</v>
      </c>
      <c r="P1443" s="481" t="s">
        <v>6356</v>
      </c>
      <c r="Q1443" s="340">
        <v>2</v>
      </c>
      <c r="R1443" s="149">
        <f>N1443*Q1443</f>
        <v>6</v>
      </c>
      <c r="S1443" s="434"/>
      <c r="T1443" s="491"/>
      <c r="U1443" s="453"/>
      <c r="V1443" s="453"/>
      <c r="W1443" s="431"/>
      <c r="X1443" s="172"/>
      <c r="Y1443" s="429"/>
      <c r="Z1443" s="431"/>
      <c r="AA1443" s="431"/>
      <c r="AB1443" s="172"/>
      <c r="AC1443" s="173"/>
      <c r="AD1443" s="109"/>
      <c r="AE1443" s="78"/>
      <c r="AF1443" s="123">
        <f t="shared" si="194"/>
        <v>13333</v>
      </c>
    </row>
    <row r="1444" spans="1:33" ht="230.25" hidden="1" outlineLevel="3" thickBot="1" x14ac:dyDescent="0.25">
      <c r="A1444" s="251" t="s">
        <v>5381</v>
      </c>
      <c r="B1444" s="596" t="s">
        <v>3696</v>
      </c>
      <c r="C1444" s="623" t="s">
        <v>3778</v>
      </c>
      <c r="D1444" s="603" t="s">
        <v>381</v>
      </c>
      <c r="E1444" s="206" t="s">
        <v>194</v>
      </c>
      <c r="F1444" s="206" t="s">
        <v>1063</v>
      </c>
      <c r="G1444" s="206" t="s">
        <v>729</v>
      </c>
      <c r="H1444" s="526" t="s">
        <v>1227</v>
      </c>
      <c r="I1444" s="145" t="s">
        <v>768</v>
      </c>
      <c r="J1444" s="130">
        <v>1</v>
      </c>
      <c r="K1444" s="203" t="s">
        <v>185</v>
      </c>
      <c r="L1444" s="145" t="s">
        <v>371</v>
      </c>
      <c r="M1444" s="131">
        <v>1</v>
      </c>
      <c r="N1444" s="132">
        <f t="shared" si="199"/>
        <v>1</v>
      </c>
      <c r="O1444" s="551" t="s">
        <v>6563</v>
      </c>
      <c r="P1444" s="158" t="s">
        <v>103</v>
      </c>
      <c r="Q1444" s="321">
        <v>5</v>
      </c>
      <c r="R1444" s="171">
        <f t="shared" ref="R1444:R1447" si="200">J1444*M1444*Q1444</f>
        <v>5</v>
      </c>
      <c r="S1444" s="434"/>
      <c r="T1444" s="491"/>
      <c r="U1444" s="453"/>
      <c r="V1444" s="453"/>
      <c r="W1444" s="431"/>
      <c r="X1444" s="172"/>
      <c r="Y1444" s="429"/>
      <c r="Z1444" s="431"/>
      <c r="AA1444" s="431"/>
      <c r="AB1444" s="172"/>
      <c r="AC1444" s="173"/>
      <c r="AD1444" s="109"/>
      <c r="AE1444" s="78"/>
      <c r="AF1444" s="123">
        <f t="shared" si="194"/>
        <v>13334</v>
      </c>
    </row>
    <row r="1445" spans="1:33" ht="230.25" hidden="1" outlineLevel="3" thickBot="1" x14ac:dyDescent="0.25">
      <c r="A1445" s="251" t="s">
        <v>5382</v>
      </c>
      <c r="B1445" s="597"/>
      <c r="C1445" s="599"/>
      <c r="D1445" s="605"/>
      <c r="E1445" s="206" t="s">
        <v>251</v>
      </c>
      <c r="F1445" s="206" t="s">
        <v>3818</v>
      </c>
      <c r="G1445" s="206" t="s">
        <v>191</v>
      </c>
      <c r="H1445" s="526" t="s">
        <v>1227</v>
      </c>
      <c r="I1445" s="145" t="s">
        <v>768</v>
      </c>
      <c r="J1445" s="130">
        <v>2</v>
      </c>
      <c r="K1445" s="134" t="s">
        <v>446</v>
      </c>
      <c r="L1445" s="125" t="s">
        <v>5792</v>
      </c>
      <c r="M1445" s="194">
        <v>1</v>
      </c>
      <c r="N1445" s="132">
        <f t="shared" si="199"/>
        <v>2</v>
      </c>
      <c r="O1445" s="551" t="s">
        <v>6563</v>
      </c>
      <c r="P1445" s="70" t="s">
        <v>103</v>
      </c>
      <c r="Q1445" s="321">
        <v>5</v>
      </c>
      <c r="R1445" s="171">
        <f t="shared" si="200"/>
        <v>10</v>
      </c>
      <c r="S1445" s="434"/>
      <c r="T1445" s="491"/>
      <c r="U1445" s="453"/>
      <c r="V1445" s="453"/>
      <c r="W1445" s="431"/>
      <c r="X1445" s="172"/>
      <c r="Y1445" s="429"/>
      <c r="Z1445" s="431"/>
      <c r="AA1445" s="431"/>
      <c r="AB1445" s="172"/>
      <c r="AC1445" s="173"/>
      <c r="AD1445" s="109"/>
      <c r="AE1445" s="78"/>
      <c r="AF1445" s="123">
        <f t="shared" si="194"/>
        <v>13335</v>
      </c>
    </row>
    <row r="1446" spans="1:33" s="175" customFormat="1" ht="230.25" hidden="1" outlineLevel="3" thickBot="1" x14ac:dyDescent="0.25">
      <c r="A1446" s="251" t="s">
        <v>5383</v>
      </c>
      <c r="B1446" s="596" t="s">
        <v>4367</v>
      </c>
      <c r="C1446" s="623" t="s">
        <v>3779</v>
      </c>
      <c r="D1446" s="603" t="s">
        <v>2729</v>
      </c>
      <c r="E1446" s="206" t="s">
        <v>208</v>
      </c>
      <c r="F1446" s="206" t="s">
        <v>3370</v>
      </c>
      <c r="G1446" s="206" t="s">
        <v>1391</v>
      </c>
      <c r="H1446" s="526" t="s">
        <v>1227</v>
      </c>
      <c r="I1446" s="145" t="s">
        <v>768</v>
      </c>
      <c r="J1446" s="130">
        <v>1</v>
      </c>
      <c r="K1446" s="203" t="s">
        <v>192</v>
      </c>
      <c r="L1446" s="145" t="s">
        <v>203</v>
      </c>
      <c r="M1446" s="148">
        <v>1</v>
      </c>
      <c r="N1446" s="132">
        <f>M1446*J1446</f>
        <v>1</v>
      </c>
      <c r="O1446" s="551" t="s">
        <v>6563</v>
      </c>
      <c r="P1446" s="158" t="s">
        <v>675</v>
      </c>
      <c r="Q1446" s="321">
        <v>5</v>
      </c>
      <c r="R1446" s="171">
        <f t="shared" si="200"/>
        <v>5</v>
      </c>
      <c r="S1446" s="434"/>
      <c r="T1446" s="491"/>
      <c r="U1446" s="453"/>
      <c r="V1446" s="453"/>
      <c r="W1446" s="431"/>
      <c r="X1446" s="172"/>
      <c r="Y1446" s="429"/>
      <c r="Z1446" s="431"/>
      <c r="AA1446" s="431"/>
      <c r="AB1446" s="172"/>
      <c r="AC1446" s="173"/>
      <c r="AD1446" s="109"/>
      <c r="AE1446" s="78"/>
      <c r="AF1446" s="123">
        <f t="shared" si="194"/>
        <v>13336</v>
      </c>
      <c r="AG1446" s="78"/>
    </row>
    <row r="1447" spans="1:33" s="175" customFormat="1" ht="230.25" hidden="1" outlineLevel="3" thickBot="1" x14ac:dyDescent="0.25">
      <c r="A1447" s="251" t="s">
        <v>5384</v>
      </c>
      <c r="B1447" s="597"/>
      <c r="C1447" s="599"/>
      <c r="D1447" s="605"/>
      <c r="E1447" s="206" t="s">
        <v>255</v>
      </c>
      <c r="F1447" s="206" t="s">
        <v>3443</v>
      </c>
      <c r="G1447" s="205" t="s">
        <v>4218</v>
      </c>
      <c r="H1447" s="525" t="s">
        <v>1803</v>
      </c>
      <c r="I1447" s="145" t="s">
        <v>3018</v>
      </c>
      <c r="J1447" s="146">
        <v>3</v>
      </c>
      <c r="K1447" s="178" t="s">
        <v>453</v>
      </c>
      <c r="L1447" s="258" t="s">
        <v>449</v>
      </c>
      <c r="M1447" s="194">
        <v>2</v>
      </c>
      <c r="N1447" s="477">
        <f t="shared" ref="N1447" si="201">J1447*M1447</f>
        <v>6</v>
      </c>
      <c r="O1447" s="551" t="s">
        <v>6563</v>
      </c>
      <c r="P1447" s="157" t="s">
        <v>6348</v>
      </c>
      <c r="Q1447" s="478">
        <v>3</v>
      </c>
      <c r="R1447" s="479">
        <f t="shared" si="200"/>
        <v>18</v>
      </c>
      <c r="S1447" s="435"/>
      <c r="T1447" s="495"/>
      <c r="U1447" s="454"/>
      <c r="V1447" s="454"/>
      <c r="W1447" s="439"/>
      <c r="X1447" s="172"/>
      <c r="Y1447" s="429"/>
      <c r="Z1447" s="431"/>
      <c r="AA1447" s="431"/>
      <c r="AB1447" s="172"/>
      <c r="AC1447" s="173"/>
      <c r="AD1447" s="109"/>
      <c r="AE1447" s="78"/>
      <c r="AF1447" s="123">
        <f t="shared" si="194"/>
        <v>13337</v>
      </c>
      <c r="AG1447" s="78"/>
    </row>
    <row r="1448" spans="1:33" ht="21" outlineLevel="1" thickBot="1" x14ac:dyDescent="0.25">
      <c r="A1448" s="144"/>
      <c r="B1448" s="137" t="s">
        <v>441</v>
      </c>
      <c r="C1448" s="269"/>
      <c r="D1448" s="136"/>
      <c r="E1448" s="137"/>
      <c r="F1448" s="137"/>
      <c r="G1448" s="137"/>
      <c r="H1448" s="137"/>
      <c r="I1448" s="137"/>
      <c r="J1448" s="137"/>
      <c r="K1448" s="137"/>
      <c r="L1448" s="137"/>
      <c r="M1448" s="137"/>
      <c r="N1448" s="137"/>
      <c r="O1448" s="190"/>
      <c r="P1448" s="137"/>
      <c r="Q1448" s="137"/>
      <c r="R1448" s="137"/>
      <c r="S1448" s="137"/>
      <c r="T1448" s="137"/>
      <c r="U1448" s="137"/>
      <c r="V1448" s="137"/>
      <c r="W1448" s="137"/>
      <c r="X1448" s="137"/>
      <c r="Y1448" s="137"/>
      <c r="Z1448" s="137"/>
      <c r="AA1448" s="137"/>
      <c r="AB1448" s="137"/>
      <c r="AC1448" s="137"/>
      <c r="AD1448" s="138"/>
      <c r="AE1448" s="78"/>
      <c r="AF1448" s="123">
        <f t="shared" si="194"/>
        <v>0</v>
      </c>
    </row>
    <row r="1449" spans="1:33" ht="21" outlineLevel="2" collapsed="1" thickBot="1" x14ac:dyDescent="0.25">
      <c r="A1449" s="144"/>
      <c r="B1449" s="266" t="s">
        <v>2339</v>
      </c>
      <c r="C1449" s="276"/>
      <c r="D1449" s="287"/>
      <c r="E1449" s="266"/>
      <c r="F1449" s="200"/>
      <c r="G1449" s="200"/>
      <c r="H1449" s="200"/>
      <c r="I1449" s="200"/>
      <c r="J1449" s="200"/>
      <c r="K1449" s="200"/>
      <c r="L1449" s="117"/>
      <c r="M1449" s="117"/>
      <c r="N1449" s="117"/>
      <c r="O1449" s="117"/>
      <c r="P1449" s="117"/>
      <c r="Q1449" s="117"/>
      <c r="R1449" s="117"/>
      <c r="S1449" s="117"/>
      <c r="T1449" s="200"/>
      <c r="U1449" s="200"/>
      <c r="V1449" s="117"/>
      <c r="W1449" s="200"/>
      <c r="X1449" s="200"/>
      <c r="Y1449" s="200"/>
      <c r="Z1449" s="200"/>
      <c r="AA1449" s="200"/>
      <c r="AB1449" s="200"/>
      <c r="AC1449" s="200"/>
      <c r="AD1449" s="201"/>
      <c r="AE1449" s="78"/>
      <c r="AF1449" s="123">
        <f t="shared" si="194"/>
        <v>0</v>
      </c>
    </row>
    <row r="1450" spans="1:33" ht="230.25" hidden="1" outlineLevel="3" thickBot="1" x14ac:dyDescent="0.25">
      <c r="A1450" s="251" t="s">
        <v>5385</v>
      </c>
      <c r="B1450" s="658" t="s">
        <v>3827</v>
      </c>
      <c r="C1450" s="634" t="s">
        <v>3825</v>
      </c>
      <c r="D1450" s="624" t="s">
        <v>4323</v>
      </c>
      <c r="E1450" s="206" t="s">
        <v>262</v>
      </c>
      <c r="F1450" s="206" t="s">
        <v>4414</v>
      </c>
      <c r="G1450" s="206" t="s">
        <v>1247</v>
      </c>
      <c r="H1450" s="523" t="s">
        <v>1228</v>
      </c>
      <c r="I1450" s="145" t="s">
        <v>1178</v>
      </c>
      <c r="J1450" s="130">
        <v>3</v>
      </c>
      <c r="K1450" s="203" t="s">
        <v>197</v>
      </c>
      <c r="L1450" s="145" t="s">
        <v>200</v>
      </c>
      <c r="M1450" s="131">
        <v>1</v>
      </c>
      <c r="N1450" s="132">
        <f>J1450*M1450</f>
        <v>3</v>
      </c>
      <c r="O1450" s="551" t="s">
        <v>6563</v>
      </c>
      <c r="P1450" s="70" t="s">
        <v>103</v>
      </c>
      <c r="Q1450" s="321">
        <v>5</v>
      </c>
      <c r="R1450" s="171">
        <f>J1450*M1450*Q1450</f>
        <v>15</v>
      </c>
      <c r="S1450" s="167"/>
      <c r="T1450" s="491"/>
      <c r="U1450" s="453"/>
      <c r="V1450" s="455"/>
      <c r="W1450" s="431"/>
      <c r="X1450" s="172"/>
      <c r="Y1450" s="429"/>
      <c r="Z1450" s="431"/>
      <c r="AA1450" s="431"/>
      <c r="AB1450" s="172"/>
      <c r="AC1450" s="173"/>
      <c r="AD1450" s="109"/>
      <c r="AE1450" s="78"/>
      <c r="AF1450" s="123">
        <f t="shared" si="194"/>
        <v>13338</v>
      </c>
    </row>
    <row r="1451" spans="1:33" ht="230.25" hidden="1" outlineLevel="3" thickBot="1" x14ac:dyDescent="0.25">
      <c r="A1451" s="251" t="s">
        <v>5386</v>
      </c>
      <c r="B1451" s="660"/>
      <c r="C1451" s="635"/>
      <c r="D1451" s="625"/>
      <c r="E1451" s="206" t="s">
        <v>261</v>
      </c>
      <c r="F1451" s="206" t="s">
        <v>4415</v>
      </c>
      <c r="G1451" s="206" t="s">
        <v>1391</v>
      </c>
      <c r="H1451" s="526" t="s">
        <v>1227</v>
      </c>
      <c r="I1451" s="145" t="s">
        <v>768</v>
      </c>
      <c r="J1451" s="130">
        <v>1</v>
      </c>
      <c r="K1451" s="203" t="s">
        <v>197</v>
      </c>
      <c r="L1451" s="145" t="s">
        <v>200</v>
      </c>
      <c r="M1451" s="131">
        <v>1</v>
      </c>
      <c r="N1451" s="132">
        <f>M1451*J1451</f>
        <v>1</v>
      </c>
      <c r="O1451" s="551" t="s">
        <v>6563</v>
      </c>
      <c r="P1451" s="70" t="s">
        <v>103</v>
      </c>
      <c r="Q1451" s="321">
        <v>5</v>
      </c>
      <c r="R1451" s="171">
        <f>Q1451*N1451</f>
        <v>5</v>
      </c>
      <c r="S1451" s="167"/>
      <c r="T1451" s="491"/>
      <c r="U1451" s="453"/>
      <c r="V1451" s="455"/>
      <c r="W1451" s="431"/>
      <c r="X1451" s="172"/>
      <c r="Y1451" s="429"/>
      <c r="Z1451" s="431"/>
      <c r="AA1451" s="431"/>
      <c r="AB1451" s="172"/>
      <c r="AC1451" s="173"/>
      <c r="AD1451" s="109"/>
      <c r="AE1451" s="78"/>
      <c r="AF1451" s="123">
        <f t="shared" si="194"/>
        <v>13339</v>
      </c>
    </row>
    <row r="1452" spans="1:33" ht="230.25" hidden="1" outlineLevel="3" thickBot="1" x14ac:dyDescent="0.25">
      <c r="A1452" s="251" t="s">
        <v>5387</v>
      </c>
      <c r="B1452" s="658" t="s">
        <v>3826</v>
      </c>
      <c r="C1452" s="635" t="s">
        <v>3828</v>
      </c>
      <c r="D1452" s="624" t="s">
        <v>4323</v>
      </c>
      <c r="E1452" s="206" t="s">
        <v>262</v>
      </c>
      <c r="F1452" s="206" t="s">
        <v>4414</v>
      </c>
      <c r="G1452" s="206" t="s">
        <v>1247</v>
      </c>
      <c r="H1452" s="523" t="s">
        <v>1228</v>
      </c>
      <c r="I1452" s="145" t="s">
        <v>1178</v>
      </c>
      <c r="J1452" s="130">
        <v>3</v>
      </c>
      <c r="K1452" s="203" t="s">
        <v>197</v>
      </c>
      <c r="L1452" s="145" t="s">
        <v>200</v>
      </c>
      <c r="M1452" s="131">
        <v>1</v>
      </c>
      <c r="N1452" s="132">
        <f>J1452*M1452</f>
        <v>3</v>
      </c>
      <c r="O1452" s="551" t="s">
        <v>6563</v>
      </c>
      <c r="P1452" s="70" t="s">
        <v>103</v>
      </c>
      <c r="Q1452" s="321">
        <v>5</v>
      </c>
      <c r="R1452" s="171">
        <f t="shared" ref="R1452:R1461" si="202">J1452*M1452*Q1452</f>
        <v>15</v>
      </c>
      <c r="S1452" s="167"/>
      <c r="T1452" s="491"/>
      <c r="U1452" s="453"/>
      <c r="V1452" s="455"/>
      <c r="W1452" s="431"/>
      <c r="X1452" s="172"/>
      <c r="Y1452" s="429"/>
      <c r="Z1452" s="431"/>
      <c r="AA1452" s="431"/>
      <c r="AB1452" s="172"/>
      <c r="AC1452" s="173"/>
      <c r="AD1452" s="109"/>
      <c r="AE1452" s="78"/>
      <c r="AF1452" s="123">
        <f t="shared" si="194"/>
        <v>13340</v>
      </c>
    </row>
    <row r="1453" spans="1:33" ht="230.25" hidden="1" outlineLevel="3" thickBot="1" x14ac:dyDescent="0.25">
      <c r="A1453" s="251" t="s">
        <v>5388</v>
      </c>
      <c r="B1453" s="660"/>
      <c r="C1453" s="635"/>
      <c r="D1453" s="625"/>
      <c r="E1453" s="206" t="s">
        <v>261</v>
      </c>
      <c r="F1453" s="206" t="s">
        <v>4415</v>
      </c>
      <c r="G1453" s="206" t="s">
        <v>1391</v>
      </c>
      <c r="H1453" s="526" t="s">
        <v>1227</v>
      </c>
      <c r="I1453" s="145" t="s">
        <v>768</v>
      </c>
      <c r="J1453" s="130">
        <v>1</v>
      </c>
      <c r="K1453" s="203" t="s">
        <v>197</v>
      </c>
      <c r="L1453" s="145" t="s">
        <v>200</v>
      </c>
      <c r="M1453" s="131">
        <v>1</v>
      </c>
      <c r="N1453" s="132">
        <f>M1453*J1453</f>
        <v>1</v>
      </c>
      <c r="O1453" s="551" t="s">
        <v>6563</v>
      </c>
      <c r="P1453" s="70" t="s">
        <v>103</v>
      </c>
      <c r="Q1453" s="321">
        <v>5</v>
      </c>
      <c r="R1453" s="171">
        <f t="shared" si="202"/>
        <v>5</v>
      </c>
      <c r="S1453" s="167"/>
      <c r="T1453" s="491"/>
      <c r="U1453" s="453"/>
      <c r="V1453" s="455"/>
      <c r="W1453" s="431"/>
      <c r="X1453" s="172"/>
      <c r="Y1453" s="429"/>
      <c r="Z1453" s="431"/>
      <c r="AA1453" s="431"/>
      <c r="AB1453" s="172"/>
      <c r="AC1453" s="173"/>
      <c r="AD1453" s="109"/>
      <c r="AE1453" s="78"/>
      <c r="AF1453" s="123">
        <f t="shared" si="194"/>
        <v>13341</v>
      </c>
    </row>
    <row r="1454" spans="1:33" ht="230.25" hidden="1" outlineLevel="3" thickBot="1" x14ac:dyDescent="0.25">
      <c r="A1454" s="144" t="s">
        <v>624</v>
      </c>
      <c r="B1454" s="167" t="s">
        <v>3820</v>
      </c>
      <c r="C1454" s="254" t="s">
        <v>2017</v>
      </c>
      <c r="D1454" s="139" t="s">
        <v>198</v>
      </c>
      <c r="E1454" s="206" t="s">
        <v>3841</v>
      </c>
      <c r="F1454" s="206" t="s">
        <v>442</v>
      </c>
      <c r="G1454" s="206" t="s">
        <v>1247</v>
      </c>
      <c r="H1454" s="523" t="s">
        <v>1228</v>
      </c>
      <c r="I1454" s="145" t="s">
        <v>1178</v>
      </c>
      <c r="J1454" s="130">
        <v>3</v>
      </c>
      <c r="K1454" s="203" t="s">
        <v>125</v>
      </c>
      <c r="L1454" s="145" t="s">
        <v>199</v>
      </c>
      <c r="M1454" s="194">
        <v>1</v>
      </c>
      <c r="N1454" s="132">
        <f t="shared" ref="N1454:N1461" si="203">J1454*M1454</f>
        <v>3</v>
      </c>
      <c r="O1454" s="551" t="s">
        <v>6563</v>
      </c>
      <c r="P1454" s="323" t="s">
        <v>6549</v>
      </c>
      <c r="Q1454" s="321">
        <v>2</v>
      </c>
      <c r="R1454" s="171">
        <f t="shared" si="202"/>
        <v>6</v>
      </c>
      <c r="S1454" s="167"/>
      <c r="T1454" s="491"/>
      <c r="U1454" s="453"/>
      <c r="V1454" s="455"/>
      <c r="W1454" s="431"/>
      <c r="X1454" s="172"/>
      <c r="Y1454" s="429"/>
      <c r="Z1454" s="431"/>
      <c r="AA1454" s="431"/>
      <c r="AB1454" s="172"/>
      <c r="AC1454" s="173"/>
      <c r="AD1454" s="109"/>
      <c r="AE1454" s="78"/>
      <c r="AF1454" s="123">
        <f t="shared" si="194"/>
        <v>-1977</v>
      </c>
    </row>
    <row r="1455" spans="1:33" ht="230.25" hidden="1" outlineLevel="3" thickBot="1" x14ac:dyDescent="0.25">
      <c r="A1455" s="251" t="s">
        <v>625</v>
      </c>
      <c r="B1455" s="658" t="s">
        <v>3819</v>
      </c>
      <c r="C1455" s="635" t="s">
        <v>3824</v>
      </c>
      <c r="D1455" s="624" t="s">
        <v>166</v>
      </c>
      <c r="E1455" s="209" t="s">
        <v>168</v>
      </c>
      <c r="F1455" s="209" t="s">
        <v>204</v>
      </c>
      <c r="G1455" s="209" t="s">
        <v>1391</v>
      </c>
      <c r="H1455" s="526" t="s">
        <v>1227</v>
      </c>
      <c r="I1455" s="145" t="s">
        <v>768</v>
      </c>
      <c r="J1455" s="130">
        <v>2</v>
      </c>
      <c r="K1455" s="203" t="s">
        <v>192</v>
      </c>
      <c r="L1455" s="145" t="s">
        <v>203</v>
      </c>
      <c r="M1455" s="148">
        <v>1</v>
      </c>
      <c r="N1455" s="132">
        <f t="shared" si="203"/>
        <v>2</v>
      </c>
      <c r="O1455" s="551" t="s">
        <v>6563</v>
      </c>
      <c r="P1455" s="158" t="s">
        <v>675</v>
      </c>
      <c r="Q1455" s="321">
        <v>5</v>
      </c>
      <c r="R1455" s="171">
        <f t="shared" si="202"/>
        <v>10</v>
      </c>
      <c r="S1455" s="167"/>
      <c r="T1455" s="491"/>
      <c r="U1455" s="453"/>
      <c r="V1455" s="455"/>
      <c r="W1455" s="431"/>
      <c r="X1455" s="172"/>
      <c r="Y1455" s="429"/>
      <c r="Z1455" s="431"/>
      <c r="AA1455" s="431"/>
      <c r="AB1455" s="172"/>
      <c r="AC1455" s="173"/>
      <c r="AD1455" s="109"/>
      <c r="AE1455" s="78"/>
      <c r="AF1455" s="123">
        <f t="shared" si="194"/>
        <v>-1978</v>
      </c>
    </row>
    <row r="1456" spans="1:33" ht="230.25" hidden="1" outlineLevel="3" thickBot="1" x14ac:dyDescent="0.25">
      <c r="A1456" s="251" t="s">
        <v>5389</v>
      </c>
      <c r="B1456" s="660"/>
      <c r="C1456" s="635"/>
      <c r="D1456" s="625"/>
      <c r="E1456" s="209" t="s">
        <v>169</v>
      </c>
      <c r="F1456" s="209" t="s">
        <v>6544</v>
      </c>
      <c r="G1456" s="557" t="s">
        <v>4218</v>
      </c>
      <c r="H1456" s="526" t="s">
        <v>1803</v>
      </c>
      <c r="I1456" s="215" t="s">
        <v>3018</v>
      </c>
      <c r="J1456" s="257">
        <v>3</v>
      </c>
      <c r="K1456" s="178" t="s">
        <v>222</v>
      </c>
      <c r="L1456" s="256" t="s">
        <v>203</v>
      </c>
      <c r="M1456" s="166">
        <v>2</v>
      </c>
      <c r="N1456" s="147">
        <f>J1456*M1456</f>
        <v>6</v>
      </c>
      <c r="O1456" s="556" t="s">
        <v>6563</v>
      </c>
      <c r="P1456" s="152" t="s">
        <v>6348</v>
      </c>
      <c r="Q1456" s="338">
        <v>3</v>
      </c>
      <c r="R1456" s="171">
        <f t="shared" si="202"/>
        <v>18</v>
      </c>
      <c r="S1456" s="167"/>
      <c r="T1456" s="491"/>
      <c r="U1456" s="453"/>
      <c r="V1456" s="455"/>
      <c r="W1456" s="431"/>
      <c r="X1456" s="172"/>
      <c r="Y1456" s="429"/>
      <c r="Z1456" s="431"/>
      <c r="AA1456" s="431"/>
      <c r="AB1456" s="172"/>
      <c r="AC1456" s="173"/>
      <c r="AD1456" s="109"/>
      <c r="AE1456" s="78"/>
      <c r="AF1456" s="123">
        <f t="shared" si="194"/>
        <v>13342</v>
      </c>
    </row>
    <row r="1457" spans="1:32" ht="230.25" hidden="1" outlineLevel="3" thickBot="1" x14ac:dyDescent="0.25">
      <c r="A1457" s="251" t="s">
        <v>5390</v>
      </c>
      <c r="B1457" s="658" t="s">
        <v>3821</v>
      </c>
      <c r="C1457" s="635" t="s">
        <v>3822</v>
      </c>
      <c r="D1457" s="624" t="s">
        <v>166</v>
      </c>
      <c r="E1457" s="209" t="s">
        <v>168</v>
      </c>
      <c r="F1457" s="209" t="s">
        <v>204</v>
      </c>
      <c r="G1457" s="209" t="s">
        <v>1391</v>
      </c>
      <c r="H1457" s="526" t="s">
        <v>1227</v>
      </c>
      <c r="I1457" s="215" t="s">
        <v>768</v>
      </c>
      <c r="J1457" s="255">
        <v>2</v>
      </c>
      <c r="K1457" s="259" t="s">
        <v>192</v>
      </c>
      <c r="L1457" s="215" t="s">
        <v>203</v>
      </c>
      <c r="M1457" s="148">
        <v>3</v>
      </c>
      <c r="N1457" s="132">
        <f t="shared" si="203"/>
        <v>6</v>
      </c>
      <c r="O1457" s="551" t="s">
        <v>6563</v>
      </c>
      <c r="P1457" s="158" t="s">
        <v>675</v>
      </c>
      <c r="Q1457" s="321">
        <v>5</v>
      </c>
      <c r="R1457" s="171">
        <f t="shared" si="202"/>
        <v>30</v>
      </c>
      <c r="S1457" s="167"/>
      <c r="T1457" s="491"/>
      <c r="U1457" s="453"/>
      <c r="V1457" s="455"/>
      <c r="W1457" s="431"/>
      <c r="X1457" s="172"/>
      <c r="Y1457" s="429"/>
      <c r="Z1457" s="431"/>
      <c r="AA1457" s="431"/>
      <c r="AB1457" s="172"/>
      <c r="AC1457" s="173"/>
      <c r="AD1457" s="109"/>
      <c r="AE1457" s="78"/>
      <c r="AF1457" s="123">
        <f t="shared" si="194"/>
        <v>13343</v>
      </c>
    </row>
    <row r="1458" spans="1:32" ht="230.25" hidden="1" outlineLevel="3" thickBot="1" x14ac:dyDescent="0.25">
      <c r="A1458" s="251" t="s">
        <v>5391</v>
      </c>
      <c r="B1458" s="660"/>
      <c r="C1458" s="635"/>
      <c r="D1458" s="625"/>
      <c r="E1458" s="209" t="s">
        <v>169</v>
      </c>
      <c r="F1458" s="209" t="s">
        <v>5770</v>
      </c>
      <c r="G1458" s="209" t="s">
        <v>1247</v>
      </c>
      <c r="H1458" s="513" t="s">
        <v>1228</v>
      </c>
      <c r="I1458" s="215" t="s">
        <v>1178</v>
      </c>
      <c r="J1458" s="255">
        <v>3</v>
      </c>
      <c r="K1458" s="178" t="s">
        <v>453</v>
      </c>
      <c r="L1458" s="256" t="s">
        <v>449</v>
      </c>
      <c r="M1458" s="131">
        <v>1</v>
      </c>
      <c r="N1458" s="132">
        <f t="shared" si="203"/>
        <v>3</v>
      </c>
      <c r="O1458" s="551" t="s">
        <v>6563</v>
      </c>
      <c r="P1458" s="323" t="s">
        <v>6549</v>
      </c>
      <c r="Q1458" s="321">
        <v>2</v>
      </c>
      <c r="R1458" s="171">
        <f t="shared" si="202"/>
        <v>6</v>
      </c>
      <c r="S1458" s="167"/>
      <c r="T1458" s="491"/>
      <c r="U1458" s="453"/>
      <c r="V1458" s="455"/>
      <c r="W1458" s="431"/>
      <c r="X1458" s="172"/>
      <c r="Y1458" s="429"/>
      <c r="Z1458" s="431"/>
      <c r="AA1458" s="431"/>
      <c r="AB1458" s="172"/>
      <c r="AC1458" s="173"/>
      <c r="AD1458" s="109"/>
      <c r="AE1458" s="78"/>
      <c r="AF1458" s="123">
        <f t="shared" si="194"/>
        <v>13344</v>
      </c>
    </row>
    <row r="1459" spans="1:32" ht="230.25" hidden="1" outlineLevel="3" thickBot="1" x14ac:dyDescent="0.25">
      <c r="A1459" s="251" t="s">
        <v>5392</v>
      </c>
      <c r="B1459" s="658" t="s">
        <v>3830</v>
      </c>
      <c r="C1459" s="635" t="s">
        <v>3829</v>
      </c>
      <c r="D1459" s="624" t="s">
        <v>2968</v>
      </c>
      <c r="E1459" s="206" t="s">
        <v>194</v>
      </c>
      <c r="F1459" s="206" t="s">
        <v>4416</v>
      </c>
      <c r="G1459" s="206" t="s">
        <v>3831</v>
      </c>
      <c r="H1459" s="523" t="s">
        <v>1228</v>
      </c>
      <c r="I1459" s="145" t="s">
        <v>1178</v>
      </c>
      <c r="J1459" s="130">
        <v>3</v>
      </c>
      <c r="K1459" s="203" t="s">
        <v>197</v>
      </c>
      <c r="L1459" s="145" t="s">
        <v>200</v>
      </c>
      <c r="M1459" s="131">
        <v>1</v>
      </c>
      <c r="N1459" s="132">
        <f t="shared" si="203"/>
        <v>3</v>
      </c>
      <c r="O1459" s="551" t="s">
        <v>6563</v>
      </c>
      <c r="P1459" s="158" t="s">
        <v>675</v>
      </c>
      <c r="Q1459" s="321">
        <v>5</v>
      </c>
      <c r="R1459" s="171">
        <f t="shared" si="202"/>
        <v>15</v>
      </c>
      <c r="S1459" s="167"/>
      <c r="T1459" s="491"/>
      <c r="U1459" s="453"/>
      <c r="V1459" s="455"/>
      <c r="W1459" s="431"/>
      <c r="X1459" s="172"/>
      <c r="Y1459" s="429"/>
      <c r="Z1459" s="431"/>
      <c r="AA1459" s="431"/>
      <c r="AB1459" s="172"/>
      <c r="AC1459" s="173"/>
      <c r="AD1459" s="109"/>
      <c r="AE1459" s="78"/>
      <c r="AF1459" s="123">
        <f t="shared" si="194"/>
        <v>13345</v>
      </c>
    </row>
    <row r="1460" spans="1:32" ht="230.25" hidden="1" outlineLevel="3" thickBot="1" x14ac:dyDescent="0.25">
      <c r="A1460" s="251" t="s">
        <v>5393</v>
      </c>
      <c r="B1460" s="660"/>
      <c r="C1460" s="635"/>
      <c r="D1460" s="625"/>
      <c r="E1460" s="206" t="s">
        <v>251</v>
      </c>
      <c r="F1460" s="206" t="s">
        <v>5771</v>
      </c>
      <c r="G1460" s="206" t="s">
        <v>1391</v>
      </c>
      <c r="H1460" s="526" t="s">
        <v>1227</v>
      </c>
      <c r="I1460" s="145" t="s">
        <v>1178</v>
      </c>
      <c r="J1460" s="130">
        <v>1</v>
      </c>
      <c r="K1460" s="134" t="s">
        <v>446</v>
      </c>
      <c r="L1460" s="125" t="s">
        <v>5792</v>
      </c>
      <c r="M1460" s="194">
        <v>1</v>
      </c>
      <c r="N1460" s="132">
        <f t="shared" si="203"/>
        <v>1</v>
      </c>
      <c r="O1460" s="551" t="s">
        <v>6563</v>
      </c>
      <c r="P1460" s="158" t="s">
        <v>675</v>
      </c>
      <c r="Q1460" s="321">
        <v>5</v>
      </c>
      <c r="R1460" s="171">
        <f t="shared" si="202"/>
        <v>5</v>
      </c>
      <c r="S1460" s="167"/>
      <c r="T1460" s="491"/>
      <c r="U1460" s="453"/>
      <c r="V1460" s="455"/>
      <c r="W1460" s="431"/>
      <c r="X1460" s="172"/>
      <c r="Y1460" s="429"/>
      <c r="Z1460" s="431"/>
      <c r="AA1460" s="431"/>
      <c r="AB1460" s="172"/>
      <c r="AC1460" s="173"/>
      <c r="AD1460" s="109"/>
      <c r="AE1460" s="78"/>
      <c r="AF1460" s="123">
        <f t="shared" si="194"/>
        <v>13346</v>
      </c>
    </row>
    <row r="1461" spans="1:32" ht="230.25" hidden="1" outlineLevel="3" thickBot="1" x14ac:dyDescent="0.25">
      <c r="A1461" s="251" t="s">
        <v>626</v>
      </c>
      <c r="B1461" s="658" t="s">
        <v>3832</v>
      </c>
      <c r="C1461" s="635" t="s">
        <v>3823</v>
      </c>
      <c r="D1461" s="624" t="s">
        <v>201</v>
      </c>
      <c r="E1461" s="209" t="s">
        <v>168</v>
      </c>
      <c r="F1461" s="209" t="s">
        <v>1049</v>
      </c>
      <c r="G1461" s="209" t="s">
        <v>1391</v>
      </c>
      <c r="H1461" s="526" t="s">
        <v>1227</v>
      </c>
      <c r="I1461" s="215" t="s">
        <v>1178</v>
      </c>
      <c r="J1461" s="255">
        <v>3</v>
      </c>
      <c r="K1461" s="259" t="s">
        <v>192</v>
      </c>
      <c r="L1461" s="215" t="s">
        <v>203</v>
      </c>
      <c r="M1461" s="148">
        <v>3</v>
      </c>
      <c r="N1461" s="132">
        <f t="shared" si="203"/>
        <v>9</v>
      </c>
      <c r="O1461" s="551" t="s">
        <v>6563</v>
      </c>
      <c r="P1461" s="158" t="s">
        <v>675</v>
      </c>
      <c r="Q1461" s="321">
        <v>5</v>
      </c>
      <c r="R1461" s="171">
        <f t="shared" si="202"/>
        <v>45</v>
      </c>
      <c r="S1461" s="167"/>
      <c r="T1461" s="491"/>
      <c r="U1461" s="453"/>
      <c r="V1461" s="455"/>
      <c r="W1461" s="431"/>
      <c r="X1461" s="172"/>
      <c r="Y1461" s="429"/>
      <c r="Z1461" s="431"/>
      <c r="AA1461" s="431"/>
      <c r="AB1461" s="172"/>
      <c r="AC1461" s="173"/>
      <c r="AD1461" s="109"/>
      <c r="AE1461" s="78"/>
      <c r="AF1461" s="123">
        <f t="shared" si="194"/>
        <v>-1979</v>
      </c>
    </row>
    <row r="1462" spans="1:32" ht="230.25" hidden="1" outlineLevel="3" thickBot="1" x14ac:dyDescent="0.25">
      <c r="A1462" s="251" t="s">
        <v>5394</v>
      </c>
      <c r="B1462" s="660"/>
      <c r="C1462" s="635"/>
      <c r="D1462" s="625"/>
      <c r="E1462" s="209" t="s">
        <v>169</v>
      </c>
      <c r="F1462" s="209" t="s">
        <v>5887</v>
      </c>
      <c r="G1462" s="209" t="s">
        <v>1247</v>
      </c>
      <c r="H1462" s="252" t="s">
        <v>1228</v>
      </c>
      <c r="I1462" s="215" t="s">
        <v>1178</v>
      </c>
      <c r="J1462" s="255">
        <v>3</v>
      </c>
      <c r="K1462" s="178" t="s">
        <v>453</v>
      </c>
      <c r="L1462" s="256" t="s">
        <v>449</v>
      </c>
      <c r="M1462" s="131">
        <v>1</v>
      </c>
      <c r="N1462" s="132">
        <f t="shared" ref="N1462:N1468" si="204">J1462*M1462</f>
        <v>3</v>
      </c>
      <c r="O1462" s="551" t="s">
        <v>6563</v>
      </c>
      <c r="P1462" s="158" t="s">
        <v>675</v>
      </c>
      <c r="Q1462" s="321">
        <v>5</v>
      </c>
      <c r="R1462" s="171">
        <f t="shared" ref="R1462:R1468" si="205">J1462*M1462*Q1462</f>
        <v>15</v>
      </c>
      <c r="S1462" s="167"/>
      <c r="T1462" s="491"/>
      <c r="U1462" s="453"/>
      <c r="V1462" s="455"/>
      <c r="W1462" s="431"/>
      <c r="X1462" s="172"/>
      <c r="Y1462" s="429"/>
      <c r="Z1462" s="431"/>
      <c r="AA1462" s="431"/>
      <c r="AB1462" s="172"/>
      <c r="AC1462" s="173"/>
      <c r="AD1462" s="109"/>
      <c r="AE1462" s="78"/>
      <c r="AF1462" s="123">
        <f t="shared" si="194"/>
        <v>13347</v>
      </c>
    </row>
    <row r="1463" spans="1:32" ht="230.25" hidden="1" outlineLevel="3" thickBot="1" x14ac:dyDescent="0.25">
      <c r="A1463" s="251" t="s">
        <v>5395</v>
      </c>
      <c r="B1463" s="658" t="s">
        <v>3839</v>
      </c>
      <c r="C1463" s="635" t="s">
        <v>3838</v>
      </c>
      <c r="D1463" s="624" t="s">
        <v>3840</v>
      </c>
      <c r="E1463" s="209" t="s">
        <v>194</v>
      </c>
      <c r="F1463" s="209" t="s">
        <v>5888</v>
      </c>
      <c r="G1463" s="209" t="s">
        <v>1247</v>
      </c>
      <c r="H1463" s="252" t="s">
        <v>1228</v>
      </c>
      <c r="I1463" s="215" t="s">
        <v>1178</v>
      </c>
      <c r="J1463" s="130">
        <v>3</v>
      </c>
      <c r="K1463" s="203" t="s">
        <v>197</v>
      </c>
      <c r="L1463" s="145" t="s">
        <v>200</v>
      </c>
      <c r="M1463" s="131">
        <v>1</v>
      </c>
      <c r="N1463" s="132">
        <f t="shared" si="204"/>
        <v>3</v>
      </c>
      <c r="O1463" s="551" t="s">
        <v>6563</v>
      </c>
      <c r="P1463" s="323" t="s">
        <v>6549</v>
      </c>
      <c r="Q1463" s="321">
        <v>2</v>
      </c>
      <c r="R1463" s="171">
        <f t="shared" si="205"/>
        <v>6</v>
      </c>
      <c r="S1463" s="167"/>
      <c r="T1463" s="491"/>
      <c r="U1463" s="453"/>
      <c r="V1463" s="455"/>
      <c r="W1463" s="431"/>
      <c r="X1463" s="172"/>
      <c r="Y1463" s="429"/>
      <c r="Z1463" s="431"/>
      <c r="AA1463" s="431"/>
      <c r="AB1463" s="172"/>
      <c r="AC1463" s="173"/>
      <c r="AD1463" s="109"/>
      <c r="AE1463" s="78"/>
      <c r="AF1463" s="123">
        <f t="shared" si="194"/>
        <v>13348</v>
      </c>
    </row>
    <row r="1464" spans="1:32" ht="230.25" hidden="1" outlineLevel="3" thickBot="1" x14ac:dyDescent="0.25">
      <c r="A1464" s="251" t="s">
        <v>5396</v>
      </c>
      <c r="B1464" s="660"/>
      <c r="C1464" s="635"/>
      <c r="D1464" s="625"/>
      <c r="E1464" s="209" t="s">
        <v>251</v>
      </c>
      <c r="F1464" s="209" t="s">
        <v>5822</v>
      </c>
      <c r="G1464" s="209" t="s">
        <v>1391</v>
      </c>
      <c r="H1464" s="526" t="s">
        <v>1227</v>
      </c>
      <c r="I1464" s="215" t="s">
        <v>1220</v>
      </c>
      <c r="J1464" s="255">
        <v>2</v>
      </c>
      <c r="K1464" s="134" t="s">
        <v>446</v>
      </c>
      <c r="L1464" s="125" t="s">
        <v>5792</v>
      </c>
      <c r="M1464" s="131">
        <v>1</v>
      </c>
      <c r="N1464" s="132">
        <f t="shared" si="204"/>
        <v>2</v>
      </c>
      <c r="O1464" s="551" t="s">
        <v>6563</v>
      </c>
      <c r="P1464" s="158" t="s">
        <v>675</v>
      </c>
      <c r="Q1464" s="321">
        <v>5</v>
      </c>
      <c r="R1464" s="171">
        <f t="shared" si="205"/>
        <v>10</v>
      </c>
      <c r="S1464" s="167"/>
      <c r="T1464" s="491"/>
      <c r="U1464" s="453"/>
      <c r="V1464" s="455"/>
      <c r="W1464" s="431"/>
      <c r="X1464" s="172"/>
      <c r="Y1464" s="429"/>
      <c r="Z1464" s="431"/>
      <c r="AA1464" s="431"/>
      <c r="AB1464" s="172"/>
      <c r="AC1464" s="173"/>
      <c r="AD1464" s="109"/>
      <c r="AE1464" s="78"/>
      <c r="AF1464" s="123">
        <f t="shared" si="194"/>
        <v>13349</v>
      </c>
    </row>
    <row r="1465" spans="1:32" ht="230.25" hidden="1" outlineLevel="3" thickBot="1" x14ac:dyDescent="0.25">
      <c r="A1465" s="144" t="s">
        <v>1175</v>
      </c>
      <c r="B1465" s="167" t="s">
        <v>3833</v>
      </c>
      <c r="C1465" s="254" t="s">
        <v>2018</v>
      </c>
      <c r="D1465" s="139" t="s">
        <v>202</v>
      </c>
      <c r="E1465" s="206" t="s">
        <v>195</v>
      </c>
      <c r="F1465" s="206" t="s">
        <v>1066</v>
      </c>
      <c r="G1465" s="206" t="s">
        <v>1247</v>
      </c>
      <c r="H1465" s="217" t="s">
        <v>1228</v>
      </c>
      <c r="I1465" s="145" t="s">
        <v>1178</v>
      </c>
      <c r="J1465" s="130">
        <v>3</v>
      </c>
      <c r="K1465" s="203" t="s">
        <v>125</v>
      </c>
      <c r="L1465" s="145" t="s">
        <v>199</v>
      </c>
      <c r="M1465" s="131">
        <v>1</v>
      </c>
      <c r="N1465" s="132">
        <f t="shared" si="204"/>
        <v>3</v>
      </c>
      <c r="O1465" s="551" t="s">
        <v>6563</v>
      </c>
      <c r="P1465" s="158" t="s">
        <v>675</v>
      </c>
      <c r="Q1465" s="321">
        <v>5</v>
      </c>
      <c r="R1465" s="171">
        <f t="shared" si="205"/>
        <v>15</v>
      </c>
      <c r="S1465" s="167"/>
      <c r="T1465" s="491"/>
      <c r="U1465" s="453"/>
      <c r="V1465" s="455"/>
      <c r="W1465" s="431"/>
      <c r="X1465" s="172"/>
      <c r="Y1465" s="429"/>
      <c r="Z1465" s="431"/>
      <c r="AA1465" s="431"/>
      <c r="AB1465" s="172"/>
      <c r="AC1465" s="173"/>
      <c r="AD1465" s="109"/>
      <c r="AE1465" s="78"/>
      <c r="AF1465" s="123">
        <f t="shared" si="194"/>
        <v>7307</v>
      </c>
    </row>
    <row r="1466" spans="1:32" ht="230.25" hidden="1" outlineLevel="3" thickBot="1" x14ac:dyDescent="0.25">
      <c r="A1466" s="251" t="s">
        <v>5397</v>
      </c>
      <c r="B1466" s="167" t="s">
        <v>4417</v>
      </c>
      <c r="C1466" s="368" t="s">
        <v>3836</v>
      </c>
      <c r="D1466" s="212" t="s">
        <v>3837</v>
      </c>
      <c r="E1466" s="206" t="s">
        <v>2442</v>
      </c>
      <c r="F1466" s="206" t="s">
        <v>5772</v>
      </c>
      <c r="G1466" s="209" t="s">
        <v>1391</v>
      </c>
      <c r="H1466" s="526" t="s">
        <v>1227</v>
      </c>
      <c r="I1466" s="215" t="s">
        <v>768</v>
      </c>
      <c r="J1466" s="255">
        <v>3</v>
      </c>
      <c r="K1466" s="259" t="s">
        <v>197</v>
      </c>
      <c r="L1466" s="125" t="s">
        <v>5792</v>
      </c>
      <c r="M1466" s="194">
        <v>1</v>
      </c>
      <c r="N1466" s="132">
        <f t="shared" si="204"/>
        <v>3</v>
      </c>
      <c r="O1466" s="551" t="s">
        <v>6563</v>
      </c>
      <c r="P1466" s="158" t="s">
        <v>675</v>
      </c>
      <c r="Q1466" s="321">
        <v>5</v>
      </c>
      <c r="R1466" s="171">
        <f t="shared" si="205"/>
        <v>15</v>
      </c>
      <c r="S1466" s="167"/>
      <c r="T1466" s="491"/>
      <c r="U1466" s="453"/>
      <c r="V1466" s="455"/>
      <c r="W1466" s="431"/>
      <c r="X1466" s="172"/>
      <c r="Y1466" s="429"/>
      <c r="Z1466" s="431"/>
      <c r="AA1466" s="431"/>
      <c r="AB1466" s="172"/>
      <c r="AC1466" s="173"/>
      <c r="AD1466" s="109"/>
      <c r="AE1466" s="78"/>
      <c r="AF1466" s="123">
        <f t="shared" si="194"/>
        <v>13350</v>
      </c>
    </row>
    <row r="1467" spans="1:32" ht="230.25" hidden="1" outlineLevel="3" thickBot="1" x14ac:dyDescent="0.25">
      <c r="A1467" s="251" t="s">
        <v>5398</v>
      </c>
      <c r="B1467" s="639" t="s">
        <v>3834</v>
      </c>
      <c r="C1467" s="653" t="s">
        <v>3835</v>
      </c>
      <c r="D1467" s="624" t="s">
        <v>166</v>
      </c>
      <c r="E1467" s="209" t="s">
        <v>168</v>
      </c>
      <c r="F1467" s="209" t="s">
        <v>4418</v>
      </c>
      <c r="G1467" s="209" t="s">
        <v>1391</v>
      </c>
      <c r="H1467" s="526" t="s">
        <v>1227</v>
      </c>
      <c r="I1467" s="215" t="s">
        <v>768</v>
      </c>
      <c r="J1467" s="255">
        <v>1</v>
      </c>
      <c r="K1467" s="259" t="s">
        <v>192</v>
      </c>
      <c r="L1467" s="215" t="s">
        <v>203</v>
      </c>
      <c r="M1467" s="148">
        <v>1</v>
      </c>
      <c r="N1467" s="132">
        <f t="shared" si="204"/>
        <v>1</v>
      </c>
      <c r="O1467" s="551" t="s">
        <v>6563</v>
      </c>
      <c r="P1467" s="158" t="s">
        <v>675</v>
      </c>
      <c r="Q1467" s="321">
        <v>5</v>
      </c>
      <c r="R1467" s="171">
        <f t="shared" si="205"/>
        <v>5</v>
      </c>
      <c r="S1467" s="167"/>
      <c r="T1467" s="491"/>
      <c r="U1467" s="453"/>
      <c r="V1467" s="455"/>
      <c r="W1467" s="431"/>
      <c r="X1467" s="172"/>
      <c r="Y1467" s="429"/>
      <c r="Z1467" s="431"/>
      <c r="AA1467" s="431"/>
      <c r="AB1467" s="172"/>
      <c r="AC1467" s="173"/>
      <c r="AD1467" s="109"/>
      <c r="AE1467" s="78"/>
      <c r="AF1467" s="123">
        <f t="shared" si="194"/>
        <v>13351</v>
      </c>
    </row>
    <row r="1468" spans="1:32" ht="230.25" hidden="1" outlineLevel="3" thickBot="1" x14ac:dyDescent="0.25">
      <c r="A1468" s="251" t="s">
        <v>5399</v>
      </c>
      <c r="B1468" s="639"/>
      <c r="C1468" s="654"/>
      <c r="D1468" s="625"/>
      <c r="E1468" s="209" t="s">
        <v>169</v>
      </c>
      <c r="F1468" s="209" t="s">
        <v>5773</v>
      </c>
      <c r="G1468" s="209" t="s">
        <v>1247</v>
      </c>
      <c r="H1468" s="252" t="s">
        <v>1228</v>
      </c>
      <c r="I1468" s="215" t="s">
        <v>1178</v>
      </c>
      <c r="J1468" s="255">
        <v>3</v>
      </c>
      <c r="K1468" s="178" t="s">
        <v>453</v>
      </c>
      <c r="L1468" s="256" t="s">
        <v>449</v>
      </c>
      <c r="M1468" s="131">
        <v>1</v>
      </c>
      <c r="N1468" s="132">
        <f t="shared" si="204"/>
        <v>3</v>
      </c>
      <c r="O1468" s="551" t="s">
        <v>6563</v>
      </c>
      <c r="P1468" s="158" t="s">
        <v>675</v>
      </c>
      <c r="Q1468" s="321">
        <v>5</v>
      </c>
      <c r="R1468" s="171">
        <f t="shared" si="205"/>
        <v>15</v>
      </c>
      <c r="S1468" s="167"/>
      <c r="T1468" s="491"/>
      <c r="U1468" s="453"/>
      <c r="V1468" s="455"/>
      <c r="W1468" s="431"/>
      <c r="X1468" s="172"/>
      <c r="Y1468" s="429"/>
      <c r="Z1468" s="431"/>
      <c r="AA1468" s="431"/>
      <c r="AB1468" s="172"/>
      <c r="AC1468" s="173"/>
      <c r="AD1468" s="109"/>
      <c r="AE1468" s="78"/>
      <c r="AF1468" s="123">
        <f t="shared" ref="AF1468:AF1531" si="206">VALUE(RIGHT((IF(A1468="",0,A1468)),5))</f>
        <v>13352</v>
      </c>
    </row>
    <row r="1469" spans="1:32" ht="21" outlineLevel="1" thickBot="1" x14ac:dyDescent="0.25">
      <c r="A1469" s="144"/>
      <c r="B1469" s="190" t="s">
        <v>433</v>
      </c>
      <c r="C1469" s="307"/>
      <c r="D1469" s="190"/>
      <c r="E1469" s="137"/>
      <c r="F1469" s="137"/>
      <c r="G1469" s="137"/>
      <c r="H1469" s="137"/>
      <c r="I1469" s="137"/>
      <c r="J1469" s="137"/>
      <c r="K1469" s="137"/>
      <c r="L1469" s="190"/>
      <c r="M1469" s="190"/>
      <c r="N1469" s="190"/>
      <c r="O1469" s="190"/>
      <c r="P1469" s="190"/>
      <c r="Q1469" s="190"/>
      <c r="R1469" s="190"/>
      <c r="S1469" s="190"/>
      <c r="T1469" s="190"/>
      <c r="U1469" s="190"/>
      <c r="V1469" s="190"/>
      <c r="W1469" s="137"/>
      <c r="X1469" s="137"/>
      <c r="Y1469" s="137"/>
      <c r="Z1469" s="137"/>
      <c r="AA1469" s="137"/>
      <c r="AB1469" s="137"/>
      <c r="AC1469" s="137"/>
      <c r="AD1469" s="138"/>
      <c r="AE1469" s="78"/>
      <c r="AF1469" s="123">
        <f t="shared" si="206"/>
        <v>0</v>
      </c>
    </row>
    <row r="1470" spans="1:32" ht="21" outlineLevel="2" collapsed="1" thickBot="1" x14ac:dyDescent="0.25">
      <c r="A1470" s="144"/>
      <c r="B1470" s="266" t="s">
        <v>2338</v>
      </c>
      <c r="C1470" s="276"/>
      <c r="D1470" s="287"/>
      <c r="E1470" s="266"/>
      <c r="F1470" s="200"/>
      <c r="G1470" s="200"/>
      <c r="H1470" s="200"/>
      <c r="I1470" s="200"/>
      <c r="J1470" s="200"/>
      <c r="K1470" s="200"/>
      <c r="L1470" s="117"/>
      <c r="M1470" s="117"/>
      <c r="N1470" s="117"/>
      <c r="O1470" s="117"/>
      <c r="P1470" s="117"/>
      <c r="Q1470" s="117"/>
      <c r="R1470" s="117"/>
      <c r="S1470" s="117"/>
      <c r="T1470" s="200"/>
      <c r="U1470" s="200"/>
      <c r="V1470" s="117"/>
      <c r="W1470" s="200"/>
      <c r="X1470" s="200"/>
      <c r="Y1470" s="200"/>
      <c r="Z1470" s="200"/>
      <c r="AA1470" s="200"/>
      <c r="AB1470" s="200"/>
      <c r="AC1470" s="200"/>
      <c r="AD1470" s="201"/>
      <c r="AE1470" s="78"/>
      <c r="AF1470" s="123">
        <f t="shared" si="206"/>
        <v>0</v>
      </c>
    </row>
    <row r="1471" spans="1:32" ht="230.25" hidden="1" outlineLevel="3" thickBot="1" x14ac:dyDescent="0.25">
      <c r="A1471" s="251" t="s">
        <v>5400</v>
      </c>
      <c r="B1471" s="633" t="s">
        <v>4419</v>
      </c>
      <c r="C1471" s="695" t="s">
        <v>3843</v>
      </c>
      <c r="D1471" s="663" t="s">
        <v>3844</v>
      </c>
      <c r="E1471" s="206" t="s">
        <v>786</v>
      </c>
      <c r="F1471" s="206" t="s">
        <v>3908</v>
      </c>
      <c r="G1471" s="206" t="s">
        <v>3909</v>
      </c>
      <c r="H1471" s="531" t="s">
        <v>1804</v>
      </c>
      <c r="I1471" s="145" t="s">
        <v>768</v>
      </c>
      <c r="J1471" s="130">
        <v>1</v>
      </c>
      <c r="K1471" s="162" t="s">
        <v>444</v>
      </c>
      <c r="L1471" s="145" t="s">
        <v>743</v>
      </c>
      <c r="M1471" s="131">
        <v>2</v>
      </c>
      <c r="N1471" s="132">
        <f t="shared" ref="N1471:N1478" si="207">J1471*M1471</f>
        <v>2</v>
      </c>
      <c r="O1471" s="551" t="s">
        <v>6563</v>
      </c>
      <c r="P1471" s="70" t="s">
        <v>103</v>
      </c>
      <c r="Q1471" s="321">
        <v>5</v>
      </c>
      <c r="R1471" s="171">
        <f>J1471*M1471*Q1471</f>
        <v>10</v>
      </c>
      <c r="S1471" s="159"/>
      <c r="T1471" s="494"/>
      <c r="U1471" s="451"/>
      <c r="V1471" s="451"/>
      <c r="W1471" s="209"/>
      <c r="X1471" s="209"/>
      <c r="Y1471" s="211"/>
      <c r="Z1471" s="209"/>
      <c r="AA1471" s="209"/>
      <c r="AB1471" s="160"/>
      <c r="AC1471" s="155"/>
      <c r="AD1471" s="119"/>
      <c r="AE1471" s="78"/>
      <c r="AF1471" s="123">
        <f t="shared" si="206"/>
        <v>13353</v>
      </c>
    </row>
    <row r="1472" spans="1:32" ht="230.25" hidden="1" outlineLevel="3" thickBot="1" x14ac:dyDescent="0.25">
      <c r="A1472" s="251" t="s">
        <v>5401</v>
      </c>
      <c r="B1472" s="597"/>
      <c r="C1472" s="637"/>
      <c r="D1472" s="626"/>
      <c r="E1472" s="206" t="s">
        <v>788</v>
      </c>
      <c r="F1472" s="206" t="s">
        <v>3910</v>
      </c>
      <c r="G1472" s="206" t="s">
        <v>729</v>
      </c>
      <c r="H1472" s="526" t="s">
        <v>1804</v>
      </c>
      <c r="I1472" s="145" t="s">
        <v>768</v>
      </c>
      <c r="J1472" s="130">
        <v>1</v>
      </c>
      <c r="K1472" s="162" t="s">
        <v>444</v>
      </c>
      <c r="L1472" s="145" t="s">
        <v>743</v>
      </c>
      <c r="M1472" s="131">
        <v>2</v>
      </c>
      <c r="N1472" s="132">
        <f t="shared" si="207"/>
        <v>2</v>
      </c>
      <c r="O1472" s="551" t="s">
        <v>6563</v>
      </c>
      <c r="P1472" s="70" t="s">
        <v>103</v>
      </c>
      <c r="Q1472" s="321">
        <v>5</v>
      </c>
      <c r="R1472" s="171">
        <f>J1472*M1472*Q1472</f>
        <v>10</v>
      </c>
      <c r="S1472" s="159"/>
      <c r="T1472" s="494"/>
      <c r="U1472" s="451"/>
      <c r="V1472" s="451"/>
      <c r="W1472" s="209"/>
      <c r="X1472" s="209"/>
      <c r="Y1472" s="211"/>
      <c r="Z1472" s="209"/>
      <c r="AA1472" s="209"/>
      <c r="AB1472" s="160"/>
      <c r="AC1472" s="155"/>
      <c r="AD1472" s="119"/>
      <c r="AE1472" s="78"/>
      <c r="AF1472" s="123">
        <f t="shared" si="206"/>
        <v>13354</v>
      </c>
    </row>
    <row r="1473" spans="1:32" ht="230.25" hidden="1" outlineLevel="3" thickBot="1" x14ac:dyDescent="0.25">
      <c r="A1473" s="144" t="s">
        <v>616</v>
      </c>
      <c r="B1473" s="648" t="s">
        <v>3842</v>
      </c>
      <c r="C1473" s="598" t="s">
        <v>1972</v>
      </c>
      <c r="D1473" s="604" t="s">
        <v>158</v>
      </c>
      <c r="E1473" s="224" t="s">
        <v>375</v>
      </c>
      <c r="F1473" s="224" t="s">
        <v>1954</v>
      </c>
      <c r="G1473" s="206" t="s">
        <v>729</v>
      </c>
      <c r="H1473" s="526" t="s">
        <v>1227</v>
      </c>
      <c r="I1473" s="145" t="s">
        <v>768</v>
      </c>
      <c r="J1473" s="130">
        <v>1</v>
      </c>
      <c r="K1473" s="178" t="s">
        <v>193</v>
      </c>
      <c r="L1473" s="125" t="s">
        <v>435</v>
      </c>
      <c r="M1473" s="166">
        <v>2</v>
      </c>
      <c r="N1473" s="147">
        <f t="shared" si="207"/>
        <v>2</v>
      </c>
      <c r="O1473" s="551" t="s">
        <v>6563</v>
      </c>
      <c r="P1473" s="157" t="s">
        <v>103</v>
      </c>
      <c r="Q1473" s="338">
        <v>5</v>
      </c>
      <c r="R1473" s="171">
        <f t="shared" ref="R1473:R1493" si="208">J1473*M1473*Q1473</f>
        <v>10</v>
      </c>
      <c r="S1473" s="193"/>
      <c r="T1473" s="193"/>
      <c r="U1473" s="193"/>
      <c r="V1473" s="193"/>
      <c r="W1473" s="139"/>
      <c r="X1473" s="139"/>
      <c r="Y1473" s="151"/>
      <c r="Z1473" s="139"/>
      <c r="AA1473" s="139"/>
      <c r="AB1473" s="152"/>
      <c r="AC1473" s="155"/>
      <c r="AD1473" s="119"/>
      <c r="AE1473" s="78"/>
      <c r="AF1473" s="123">
        <f t="shared" si="206"/>
        <v>-1968</v>
      </c>
    </row>
    <row r="1474" spans="1:32" ht="230.25" hidden="1" outlineLevel="3" thickBot="1" x14ac:dyDescent="0.25">
      <c r="A1474" s="144" t="s">
        <v>617</v>
      </c>
      <c r="B1474" s="648"/>
      <c r="C1474" s="598"/>
      <c r="D1474" s="604"/>
      <c r="E1474" s="224" t="s">
        <v>378</v>
      </c>
      <c r="F1474" s="224" t="s">
        <v>3911</v>
      </c>
      <c r="G1474" s="206" t="s">
        <v>1247</v>
      </c>
      <c r="H1474" s="217" t="s">
        <v>1228</v>
      </c>
      <c r="I1474" s="145" t="s">
        <v>1178</v>
      </c>
      <c r="J1474" s="146">
        <v>3</v>
      </c>
      <c r="K1474" s="178" t="s">
        <v>193</v>
      </c>
      <c r="L1474" s="125" t="s">
        <v>436</v>
      </c>
      <c r="M1474" s="166">
        <v>2</v>
      </c>
      <c r="N1474" s="147">
        <f t="shared" si="207"/>
        <v>6</v>
      </c>
      <c r="O1474" s="551" t="s">
        <v>6563</v>
      </c>
      <c r="P1474" s="157" t="s">
        <v>103</v>
      </c>
      <c r="Q1474" s="338">
        <v>5</v>
      </c>
      <c r="R1474" s="171">
        <f t="shared" si="208"/>
        <v>30</v>
      </c>
      <c r="S1474" s="193"/>
      <c r="T1474" s="193"/>
      <c r="U1474" s="193"/>
      <c r="V1474" s="193"/>
      <c r="W1474" s="139"/>
      <c r="X1474" s="139"/>
      <c r="Y1474" s="151"/>
      <c r="Z1474" s="139"/>
      <c r="AA1474" s="139"/>
      <c r="AB1474" s="152"/>
      <c r="AC1474" s="155"/>
      <c r="AD1474" s="119"/>
      <c r="AE1474" s="78"/>
      <c r="AF1474" s="123">
        <f t="shared" si="206"/>
        <v>-1969</v>
      </c>
    </row>
    <row r="1475" spans="1:32" ht="230.25" hidden="1" outlineLevel="3" thickBot="1" x14ac:dyDescent="0.25">
      <c r="A1475" s="251" t="s">
        <v>618</v>
      </c>
      <c r="B1475" s="596" t="s">
        <v>6552</v>
      </c>
      <c r="C1475" s="600" t="s">
        <v>3848</v>
      </c>
      <c r="D1475" s="624" t="s">
        <v>437</v>
      </c>
      <c r="E1475" s="212" t="s">
        <v>194</v>
      </c>
      <c r="F1475" s="482" t="s">
        <v>6553</v>
      </c>
      <c r="G1475" s="508" t="s">
        <v>729</v>
      </c>
      <c r="H1475" s="526" t="s">
        <v>1227</v>
      </c>
      <c r="I1475" s="324" t="s">
        <v>768</v>
      </c>
      <c r="J1475" s="257">
        <v>2</v>
      </c>
      <c r="K1475" s="178" t="s">
        <v>193</v>
      </c>
      <c r="L1475" s="256" t="s">
        <v>436</v>
      </c>
      <c r="M1475" s="148">
        <v>1</v>
      </c>
      <c r="N1475" s="147">
        <f t="shared" si="207"/>
        <v>2</v>
      </c>
      <c r="O1475" s="551" t="s">
        <v>6563</v>
      </c>
      <c r="P1475" s="157" t="s">
        <v>103</v>
      </c>
      <c r="Q1475" s="338">
        <v>5</v>
      </c>
      <c r="R1475" s="171">
        <f t="shared" si="208"/>
        <v>10</v>
      </c>
      <c r="S1475" s="193"/>
      <c r="T1475" s="193"/>
      <c r="U1475" s="193"/>
      <c r="V1475" s="193"/>
      <c r="W1475" s="139"/>
      <c r="X1475" s="139"/>
      <c r="Y1475" s="151"/>
      <c r="Z1475" s="139"/>
      <c r="AA1475" s="139"/>
      <c r="AB1475" s="152"/>
      <c r="AC1475" s="155"/>
      <c r="AD1475" s="119"/>
      <c r="AE1475" s="78"/>
      <c r="AF1475" s="123">
        <f t="shared" si="206"/>
        <v>-1970</v>
      </c>
    </row>
    <row r="1476" spans="1:32" ht="230.25" hidden="1" outlineLevel="3" thickBot="1" x14ac:dyDescent="0.25">
      <c r="A1476" s="251" t="s">
        <v>5402</v>
      </c>
      <c r="B1476" s="628"/>
      <c r="C1476" s="601"/>
      <c r="D1476" s="638"/>
      <c r="E1476" s="370" t="s">
        <v>3846</v>
      </c>
      <c r="F1476" s="167" t="s">
        <v>6554</v>
      </c>
      <c r="G1476" s="209" t="s">
        <v>729</v>
      </c>
      <c r="H1476" s="526" t="s">
        <v>1227</v>
      </c>
      <c r="I1476" s="215" t="s">
        <v>768</v>
      </c>
      <c r="J1476" s="255">
        <v>1</v>
      </c>
      <c r="K1476" s="178" t="s">
        <v>446</v>
      </c>
      <c r="L1476" s="256" t="s">
        <v>5792</v>
      </c>
      <c r="M1476" s="148">
        <v>1</v>
      </c>
      <c r="N1476" s="147">
        <f t="shared" si="207"/>
        <v>1</v>
      </c>
      <c r="O1476" s="551" t="s">
        <v>6563</v>
      </c>
      <c r="P1476" s="157" t="s">
        <v>103</v>
      </c>
      <c r="Q1476" s="338">
        <v>5</v>
      </c>
      <c r="R1476" s="171">
        <f t="shared" si="208"/>
        <v>5</v>
      </c>
      <c r="S1476" s="193"/>
      <c r="T1476" s="193"/>
      <c r="U1476" s="193"/>
      <c r="V1476" s="193"/>
      <c r="W1476" s="139"/>
      <c r="X1476" s="139"/>
      <c r="Y1476" s="151"/>
      <c r="Z1476" s="139"/>
      <c r="AA1476" s="139"/>
      <c r="AB1476" s="152"/>
      <c r="AC1476" s="155"/>
      <c r="AD1476" s="119"/>
      <c r="AE1476" s="78"/>
      <c r="AF1476" s="123">
        <f t="shared" si="206"/>
        <v>13355</v>
      </c>
    </row>
    <row r="1477" spans="1:32" ht="230.25" hidden="1" outlineLevel="3" thickBot="1" x14ac:dyDescent="0.25">
      <c r="A1477" s="251" t="s">
        <v>619</v>
      </c>
      <c r="B1477" s="628"/>
      <c r="C1477" s="601"/>
      <c r="D1477" s="638"/>
      <c r="E1477" s="212" t="s">
        <v>187</v>
      </c>
      <c r="F1477" s="139" t="s">
        <v>819</v>
      </c>
      <c r="G1477" s="209" t="s">
        <v>1247</v>
      </c>
      <c r="H1477" s="252" t="s">
        <v>1228</v>
      </c>
      <c r="I1477" s="215" t="s">
        <v>1178</v>
      </c>
      <c r="J1477" s="255">
        <v>3</v>
      </c>
      <c r="K1477" s="178" t="s">
        <v>404</v>
      </c>
      <c r="L1477" s="256" t="s">
        <v>436</v>
      </c>
      <c r="M1477" s="148">
        <v>1</v>
      </c>
      <c r="N1477" s="147">
        <f t="shared" si="207"/>
        <v>3</v>
      </c>
      <c r="O1477" s="551" t="s">
        <v>6563</v>
      </c>
      <c r="P1477" s="157" t="s">
        <v>103</v>
      </c>
      <c r="Q1477" s="338">
        <v>5</v>
      </c>
      <c r="R1477" s="171">
        <f t="shared" si="208"/>
        <v>15</v>
      </c>
      <c r="S1477" s="193"/>
      <c r="T1477" s="193"/>
      <c r="U1477" s="193"/>
      <c r="V1477" s="193"/>
      <c r="W1477" s="139"/>
      <c r="X1477" s="139"/>
      <c r="Y1477" s="151"/>
      <c r="Z1477" s="139"/>
      <c r="AA1477" s="139"/>
      <c r="AB1477" s="152"/>
      <c r="AC1477" s="155"/>
      <c r="AD1477" s="119"/>
      <c r="AE1477" s="78"/>
      <c r="AF1477" s="123">
        <f t="shared" si="206"/>
        <v>-1971</v>
      </c>
    </row>
    <row r="1478" spans="1:32" ht="230.25" hidden="1" outlineLevel="3" thickBot="1" x14ac:dyDescent="0.25">
      <c r="A1478" s="251" t="s">
        <v>5403</v>
      </c>
      <c r="B1478" s="597"/>
      <c r="C1478" s="602"/>
      <c r="D1478" s="625"/>
      <c r="E1478" s="370" t="s">
        <v>3847</v>
      </c>
      <c r="F1478" s="547" t="s">
        <v>6555</v>
      </c>
      <c r="G1478" s="209" t="s">
        <v>1247</v>
      </c>
      <c r="H1478" s="252" t="s">
        <v>1228</v>
      </c>
      <c r="I1478" s="215" t="s">
        <v>1178</v>
      </c>
      <c r="J1478" s="255">
        <v>3</v>
      </c>
      <c r="K1478" s="367" t="s">
        <v>444</v>
      </c>
      <c r="L1478" s="215" t="s">
        <v>743</v>
      </c>
      <c r="M1478" s="148">
        <v>1</v>
      </c>
      <c r="N1478" s="147">
        <f t="shared" si="207"/>
        <v>3</v>
      </c>
      <c r="O1478" s="551" t="s">
        <v>6563</v>
      </c>
      <c r="P1478" s="552" t="s">
        <v>103</v>
      </c>
      <c r="Q1478" s="524">
        <v>5</v>
      </c>
      <c r="R1478" s="171">
        <f t="shared" si="208"/>
        <v>15</v>
      </c>
      <c r="S1478" s="193"/>
      <c r="T1478" s="193"/>
      <c r="U1478" s="193"/>
      <c r="V1478" s="193"/>
      <c r="W1478" s="139"/>
      <c r="X1478" s="139"/>
      <c r="Y1478" s="151"/>
      <c r="Z1478" s="139"/>
      <c r="AA1478" s="139"/>
      <c r="AB1478" s="152"/>
      <c r="AC1478" s="155"/>
      <c r="AD1478" s="119"/>
      <c r="AE1478" s="78"/>
      <c r="AF1478" s="123">
        <f t="shared" si="206"/>
        <v>13356</v>
      </c>
    </row>
    <row r="1479" spans="1:32" ht="230.25" hidden="1" outlineLevel="3" thickBot="1" x14ac:dyDescent="0.25">
      <c r="A1479" s="251" t="s">
        <v>620</v>
      </c>
      <c r="B1479" s="596" t="s">
        <v>3849</v>
      </c>
      <c r="C1479" s="600" t="s">
        <v>3850</v>
      </c>
      <c r="D1479" s="624" t="s">
        <v>438</v>
      </c>
      <c r="E1479" s="212" t="s">
        <v>194</v>
      </c>
      <c r="F1479" s="224" t="s">
        <v>3912</v>
      </c>
      <c r="G1479" s="206" t="s">
        <v>1247</v>
      </c>
      <c r="H1479" s="217" t="s">
        <v>1228</v>
      </c>
      <c r="I1479" s="145" t="s">
        <v>1178</v>
      </c>
      <c r="J1479" s="130">
        <v>3</v>
      </c>
      <c r="K1479" s="178" t="s">
        <v>404</v>
      </c>
      <c r="L1479" s="125" t="s">
        <v>436</v>
      </c>
      <c r="M1479" s="148">
        <v>1</v>
      </c>
      <c r="N1479" s="147">
        <f t="shared" ref="N1479:N1485" si="209">J1479*M1479</f>
        <v>3</v>
      </c>
      <c r="O1479" s="551" t="s">
        <v>6563</v>
      </c>
      <c r="P1479" s="371" t="s">
        <v>103</v>
      </c>
      <c r="Q1479" s="338">
        <v>5</v>
      </c>
      <c r="R1479" s="171">
        <f t="shared" si="208"/>
        <v>15</v>
      </c>
      <c r="S1479" s="193"/>
      <c r="T1479" s="193"/>
      <c r="U1479" s="193"/>
      <c r="V1479" s="193"/>
      <c r="W1479" s="139"/>
      <c r="X1479" s="139"/>
      <c r="Y1479" s="151"/>
      <c r="Z1479" s="139"/>
      <c r="AA1479" s="139"/>
      <c r="AB1479" s="152"/>
      <c r="AC1479" s="155"/>
      <c r="AD1479" s="119"/>
      <c r="AE1479" s="78"/>
      <c r="AF1479" s="123">
        <f t="shared" si="206"/>
        <v>-1972</v>
      </c>
    </row>
    <row r="1480" spans="1:32" ht="230.25" hidden="1" outlineLevel="3" thickBot="1" x14ac:dyDescent="0.25">
      <c r="A1480" s="251" t="s">
        <v>5404</v>
      </c>
      <c r="B1480" s="628"/>
      <c r="C1480" s="601"/>
      <c r="D1480" s="638"/>
      <c r="E1480" s="369" t="s">
        <v>3846</v>
      </c>
      <c r="F1480" s="224" t="s">
        <v>4420</v>
      </c>
      <c r="G1480" s="206" t="s">
        <v>3913</v>
      </c>
      <c r="H1480" s="531" t="s">
        <v>1227</v>
      </c>
      <c r="I1480" s="145" t="s">
        <v>768</v>
      </c>
      <c r="J1480" s="130">
        <v>1</v>
      </c>
      <c r="K1480" s="134" t="s">
        <v>446</v>
      </c>
      <c r="L1480" s="125" t="s">
        <v>5792</v>
      </c>
      <c r="M1480" s="148">
        <v>1</v>
      </c>
      <c r="N1480" s="147">
        <f t="shared" si="209"/>
        <v>1</v>
      </c>
      <c r="O1480" s="551" t="s">
        <v>6563</v>
      </c>
      <c r="P1480" s="70" t="s">
        <v>103</v>
      </c>
      <c r="Q1480" s="338">
        <v>5</v>
      </c>
      <c r="R1480" s="171">
        <f t="shared" si="208"/>
        <v>5</v>
      </c>
      <c r="S1480" s="193"/>
      <c r="T1480" s="193"/>
      <c r="U1480" s="193"/>
      <c r="V1480" s="193"/>
      <c r="W1480" s="433"/>
      <c r="X1480" s="433"/>
      <c r="Y1480" s="151"/>
      <c r="Z1480" s="433"/>
      <c r="AA1480" s="433"/>
      <c r="AB1480" s="152"/>
      <c r="AC1480" s="155"/>
      <c r="AD1480" s="119"/>
      <c r="AE1480" s="78"/>
      <c r="AF1480" s="123">
        <f t="shared" si="206"/>
        <v>13357</v>
      </c>
    </row>
    <row r="1481" spans="1:32" ht="230.25" hidden="1" outlineLevel="3" thickBot="1" x14ac:dyDescent="0.25">
      <c r="A1481" s="251" t="s">
        <v>621</v>
      </c>
      <c r="B1481" s="628"/>
      <c r="C1481" s="601"/>
      <c r="D1481" s="638"/>
      <c r="E1481" s="212" t="s">
        <v>208</v>
      </c>
      <c r="F1481" s="224" t="s">
        <v>820</v>
      </c>
      <c r="G1481" s="206" t="s">
        <v>1391</v>
      </c>
      <c r="H1481" s="526" t="s">
        <v>1227</v>
      </c>
      <c r="I1481" s="145" t="s">
        <v>768</v>
      </c>
      <c r="J1481" s="130">
        <v>1</v>
      </c>
      <c r="K1481" s="178" t="s">
        <v>404</v>
      </c>
      <c r="L1481" s="125" t="s">
        <v>436</v>
      </c>
      <c r="M1481" s="166">
        <v>1</v>
      </c>
      <c r="N1481" s="147">
        <f t="shared" si="209"/>
        <v>1</v>
      </c>
      <c r="O1481" s="551" t="s">
        <v>6563</v>
      </c>
      <c r="P1481" s="157" t="s">
        <v>103</v>
      </c>
      <c r="Q1481" s="338">
        <v>5</v>
      </c>
      <c r="R1481" s="171">
        <f t="shared" si="208"/>
        <v>5</v>
      </c>
      <c r="S1481" s="193"/>
      <c r="T1481" s="193"/>
      <c r="U1481" s="193"/>
      <c r="V1481" s="193"/>
      <c r="W1481" s="433"/>
      <c r="X1481" s="433"/>
      <c r="Y1481" s="151"/>
      <c r="Z1481" s="433"/>
      <c r="AA1481" s="433"/>
      <c r="AB1481" s="152"/>
      <c r="AC1481" s="155"/>
      <c r="AD1481" s="119"/>
      <c r="AE1481" s="78"/>
      <c r="AF1481" s="123">
        <f t="shared" si="206"/>
        <v>-1973</v>
      </c>
    </row>
    <row r="1482" spans="1:32" ht="230.25" hidden="1" outlineLevel="3" thickBot="1" x14ac:dyDescent="0.25">
      <c r="A1482" s="251" t="s">
        <v>5405</v>
      </c>
      <c r="B1482" s="597"/>
      <c r="C1482" s="602"/>
      <c r="D1482" s="625"/>
      <c r="E1482" s="369" t="s">
        <v>3847</v>
      </c>
      <c r="F1482" s="139" t="s">
        <v>3914</v>
      </c>
      <c r="G1482" s="209" t="s">
        <v>1247</v>
      </c>
      <c r="H1482" s="252" t="s">
        <v>1228</v>
      </c>
      <c r="I1482" s="215" t="s">
        <v>1178</v>
      </c>
      <c r="J1482" s="257">
        <v>3</v>
      </c>
      <c r="K1482" s="178" t="s">
        <v>453</v>
      </c>
      <c r="L1482" s="256" t="s">
        <v>449</v>
      </c>
      <c r="M1482" s="333">
        <v>1</v>
      </c>
      <c r="N1482" s="147">
        <f t="shared" si="209"/>
        <v>3</v>
      </c>
      <c r="O1482" s="551" t="s">
        <v>6563</v>
      </c>
      <c r="P1482" s="552" t="s">
        <v>103</v>
      </c>
      <c r="Q1482" s="524">
        <v>5</v>
      </c>
      <c r="R1482" s="171">
        <f t="shared" si="208"/>
        <v>15</v>
      </c>
      <c r="S1482" s="193"/>
      <c r="T1482" s="193"/>
      <c r="U1482" s="193"/>
      <c r="V1482" s="193"/>
      <c r="W1482" s="433"/>
      <c r="X1482" s="433"/>
      <c r="Y1482" s="151"/>
      <c r="Z1482" s="433"/>
      <c r="AA1482" s="433"/>
      <c r="AB1482" s="152"/>
      <c r="AC1482" s="155"/>
      <c r="AD1482" s="119"/>
      <c r="AE1482" s="78"/>
      <c r="AF1482" s="123">
        <f t="shared" si="206"/>
        <v>13358</v>
      </c>
    </row>
    <row r="1483" spans="1:32" ht="230.25" hidden="1" outlineLevel="3" thickBot="1" x14ac:dyDescent="0.25">
      <c r="A1483" s="251" t="s">
        <v>5406</v>
      </c>
      <c r="B1483" s="646" t="s">
        <v>4313</v>
      </c>
      <c r="C1483" s="600" t="s">
        <v>3845</v>
      </c>
      <c r="D1483" s="624" t="s">
        <v>2729</v>
      </c>
      <c r="E1483" s="209" t="s">
        <v>208</v>
      </c>
      <c r="F1483" s="139" t="s">
        <v>4295</v>
      </c>
      <c r="G1483" s="133" t="s">
        <v>674</v>
      </c>
      <c r="H1483" s="526" t="s">
        <v>1227</v>
      </c>
      <c r="I1483" s="215" t="s">
        <v>768</v>
      </c>
      <c r="J1483" s="257">
        <v>1</v>
      </c>
      <c r="K1483" s="259" t="s">
        <v>192</v>
      </c>
      <c r="L1483" s="215" t="s">
        <v>203</v>
      </c>
      <c r="M1483" s="149">
        <v>1</v>
      </c>
      <c r="N1483" s="147">
        <f t="shared" si="209"/>
        <v>1</v>
      </c>
      <c r="O1483" s="551" t="s">
        <v>6563</v>
      </c>
      <c r="P1483" s="158" t="s">
        <v>675</v>
      </c>
      <c r="Q1483" s="338">
        <v>5</v>
      </c>
      <c r="R1483" s="171">
        <f t="shared" si="208"/>
        <v>5</v>
      </c>
      <c r="S1483" s="150"/>
      <c r="T1483" s="497"/>
      <c r="U1483" s="193"/>
      <c r="V1483" s="456"/>
      <c r="W1483" s="433"/>
      <c r="X1483" s="433"/>
      <c r="Y1483" s="151"/>
      <c r="Z1483" s="433"/>
      <c r="AA1483" s="433"/>
      <c r="AB1483" s="152"/>
      <c r="AC1483" s="155"/>
      <c r="AD1483" s="119"/>
      <c r="AE1483" s="78"/>
      <c r="AF1483" s="123">
        <f t="shared" si="206"/>
        <v>13359</v>
      </c>
    </row>
    <row r="1484" spans="1:32" ht="230.25" hidden="1" outlineLevel="3" thickBot="1" x14ac:dyDescent="0.25">
      <c r="A1484" s="251" t="s">
        <v>5407</v>
      </c>
      <c r="B1484" s="597"/>
      <c r="C1484" s="602"/>
      <c r="D1484" s="625"/>
      <c r="E1484" s="209" t="s">
        <v>255</v>
      </c>
      <c r="F1484" s="209" t="s">
        <v>3443</v>
      </c>
      <c r="G1484" s="143" t="s">
        <v>4218</v>
      </c>
      <c r="H1484" s="526" t="s">
        <v>1803</v>
      </c>
      <c r="I1484" s="215" t="s">
        <v>3018</v>
      </c>
      <c r="J1484" s="257">
        <v>3</v>
      </c>
      <c r="K1484" s="178" t="s">
        <v>453</v>
      </c>
      <c r="L1484" s="256" t="s">
        <v>449</v>
      </c>
      <c r="M1484" s="131">
        <v>2</v>
      </c>
      <c r="N1484" s="132">
        <f t="shared" si="209"/>
        <v>6</v>
      </c>
      <c r="O1484" s="551" t="s">
        <v>6563</v>
      </c>
      <c r="P1484" s="158" t="s">
        <v>6348</v>
      </c>
      <c r="Q1484" s="338">
        <v>3</v>
      </c>
      <c r="R1484" s="149">
        <f>J1484*M1484*Q1484</f>
        <v>18</v>
      </c>
      <c r="S1484" s="150"/>
      <c r="T1484" s="497"/>
      <c r="U1484" s="193"/>
      <c r="V1484" s="456"/>
      <c r="W1484" s="433"/>
      <c r="X1484" s="433"/>
      <c r="Y1484" s="151"/>
      <c r="Z1484" s="433"/>
      <c r="AA1484" s="433"/>
      <c r="AB1484" s="152"/>
      <c r="AC1484" s="155"/>
      <c r="AD1484" s="119"/>
      <c r="AE1484" s="78"/>
      <c r="AF1484" s="123">
        <f t="shared" si="206"/>
        <v>13360</v>
      </c>
    </row>
    <row r="1485" spans="1:32" ht="230.25" hidden="1" outlineLevel="3" thickBot="1" x14ac:dyDescent="0.25">
      <c r="A1485" s="144" t="s">
        <v>622</v>
      </c>
      <c r="B1485" s="647" t="s">
        <v>4421</v>
      </c>
      <c r="C1485" s="623" t="s">
        <v>2015</v>
      </c>
      <c r="D1485" s="603" t="s">
        <v>3117</v>
      </c>
      <c r="E1485" s="224" t="s">
        <v>3852</v>
      </c>
      <c r="F1485" s="224" t="s">
        <v>434</v>
      </c>
      <c r="G1485" s="206" t="s">
        <v>1247</v>
      </c>
      <c r="H1485" s="217" t="s">
        <v>1228</v>
      </c>
      <c r="I1485" s="145" t="s">
        <v>1178</v>
      </c>
      <c r="J1485" s="130">
        <v>3</v>
      </c>
      <c r="K1485" s="178" t="s">
        <v>193</v>
      </c>
      <c r="L1485" s="125" t="s">
        <v>435</v>
      </c>
      <c r="M1485" s="166">
        <v>2</v>
      </c>
      <c r="N1485" s="147">
        <f t="shared" si="209"/>
        <v>6</v>
      </c>
      <c r="O1485" s="551" t="s">
        <v>6563</v>
      </c>
      <c r="P1485" s="157" t="s">
        <v>103</v>
      </c>
      <c r="Q1485" s="338">
        <v>5</v>
      </c>
      <c r="R1485" s="171">
        <f t="shared" si="208"/>
        <v>30</v>
      </c>
      <c r="S1485" s="193"/>
      <c r="T1485" s="193"/>
      <c r="U1485" s="193"/>
      <c r="V1485" s="193"/>
      <c r="W1485" s="433"/>
      <c r="X1485" s="433"/>
      <c r="Y1485" s="151"/>
      <c r="Z1485" s="433"/>
      <c r="AA1485" s="433"/>
      <c r="AB1485" s="152"/>
      <c r="AC1485" s="155"/>
      <c r="AD1485" s="119"/>
      <c r="AE1485" s="78"/>
      <c r="AF1485" s="123">
        <f t="shared" si="206"/>
        <v>-1974</v>
      </c>
    </row>
    <row r="1486" spans="1:32" ht="230.25" hidden="1" outlineLevel="3" thickBot="1" x14ac:dyDescent="0.25">
      <c r="A1486" s="251" t="s">
        <v>5408</v>
      </c>
      <c r="B1486" s="649"/>
      <c r="C1486" s="599"/>
      <c r="D1486" s="662"/>
      <c r="E1486" s="346" t="s">
        <v>3851</v>
      </c>
      <c r="F1486" s="224" t="s">
        <v>3914</v>
      </c>
      <c r="G1486" s="206" t="s">
        <v>1247</v>
      </c>
      <c r="H1486" s="217" t="s">
        <v>1228</v>
      </c>
      <c r="I1486" s="145" t="s">
        <v>1178</v>
      </c>
      <c r="J1486" s="146">
        <v>3</v>
      </c>
      <c r="K1486" s="178" t="s">
        <v>193</v>
      </c>
      <c r="L1486" s="125" t="s">
        <v>435</v>
      </c>
      <c r="M1486" s="166">
        <v>2</v>
      </c>
      <c r="N1486" s="147">
        <f t="shared" ref="N1486:N1517" si="210">J1486*M1486</f>
        <v>6</v>
      </c>
      <c r="O1486" s="551" t="s">
        <v>6563</v>
      </c>
      <c r="P1486" s="157" t="s">
        <v>103</v>
      </c>
      <c r="Q1486" s="338">
        <v>5</v>
      </c>
      <c r="R1486" s="171">
        <f t="shared" si="208"/>
        <v>30</v>
      </c>
      <c r="S1486" s="193"/>
      <c r="T1486" s="193"/>
      <c r="U1486" s="193"/>
      <c r="V1486" s="193"/>
      <c r="W1486" s="433"/>
      <c r="X1486" s="433"/>
      <c r="Y1486" s="151"/>
      <c r="Z1486" s="433"/>
      <c r="AA1486" s="433"/>
      <c r="AB1486" s="152"/>
      <c r="AC1486" s="155"/>
      <c r="AD1486" s="119"/>
      <c r="AE1486" s="78"/>
      <c r="AF1486" s="123">
        <f t="shared" si="206"/>
        <v>13361</v>
      </c>
    </row>
    <row r="1487" spans="1:32" ht="230.25" hidden="1" outlineLevel="3" thickBot="1" x14ac:dyDescent="0.25">
      <c r="A1487" s="251" t="s">
        <v>5409</v>
      </c>
      <c r="B1487" s="646" t="s">
        <v>4422</v>
      </c>
      <c r="C1487" s="623" t="s">
        <v>3853</v>
      </c>
      <c r="D1487" s="603" t="s">
        <v>3117</v>
      </c>
      <c r="E1487" s="224" t="s">
        <v>3852</v>
      </c>
      <c r="F1487" s="224" t="s">
        <v>434</v>
      </c>
      <c r="G1487" s="206" t="s">
        <v>1247</v>
      </c>
      <c r="H1487" s="217" t="s">
        <v>1228</v>
      </c>
      <c r="I1487" s="145" t="s">
        <v>1178</v>
      </c>
      <c r="J1487" s="130">
        <v>3</v>
      </c>
      <c r="K1487" s="178" t="s">
        <v>193</v>
      </c>
      <c r="L1487" s="125" t="s">
        <v>435</v>
      </c>
      <c r="M1487" s="166">
        <v>2</v>
      </c>
      <c r="N1487" s="147">
        <f t="shared" si="210"/>
        <v>6</v>
      </c>
      <c r="O1487" s="551" t="s">
        <v>6563</v>
      </c>
      <c r="P1487" s="157" t="s">
        <v>103</v>
      </c>
      <c r="Q1487" s="338">
        <v>5</v>
      </c>
      <c r="R1487" s="171">
        <f>J1487*M1487*Q1487</f>
        <v>30</v>
      </c>
      <c r="S1487" s="193"/>
      <c r="T1487" s="193"/>
      <c r="U1487" s="193"/>
      <c r="V1487" s="193"/>
      <c r="W1487" s="433"/>
      <c r="X1487" s="433"/>
      <c r="Y1487" s="151"/>
      <c r="Z1487" s="433"/>
      <c r="AA1487" s="433"/>
      <c r="AB1487" s="152"/>
      <c r="AC1487" s="155"/>
      <c r="AD1487" s="119"/>
      <c r="AE1487" s="78"/>
      <c r="AF1487" s="123">
        <f t="shared" si="206"/>
        <v>13362</v>
      </c>
    </row>
    <row r="1488" spans="1:32" ht="230.25" hidden="1" outlineLevel="3" thickBot="1" x14ac:dyDescent="0.25">
      <c r="A1488" s="251" t="s">
        <v>5410</v>
      </c>
      <c r="B1488" s="597"/>
      <c r="C1488" s="599"/>
      <c r="D1488" s="605"/>
      <c r="E1488" s="224" t="s">
        <v>3851</v>
      </c>
      <c r="F1488" s="224" t="s">
        <v>3915</v>
      </c>
      <c r="G1488" s="206" t="s">
        <v>1247</v>
      </c>
      <c r="H1488" s="217" t="s">
        <v>1228</v>
      </c>
      <c r="I1488" s="145" t="s">
        <v>1178</v>
      </c>
      <c r="J1488" s="146">
        <v>3</v>
      </c>
      <c r="K1488" s="162" t="s">
        <v>444</v>
      </c>
      <c r="L1488" s="145" t="s">
        <v>743</v>
      </c>
      <c r="M1488" s="131">
        <v>1</v>
      </c>
      <c r="N1488" s="147">
        <f t="shared" si="210"/>
        <v>3</v>
      </c>
      <c r="O1488" s="551" t="s">
        <v>6563</v>
      </c>
      <c r="P1488" s="552" t="s">
        <v>103</v>
      </c>
      <c r="Q1488" s="524">
        <v>5</v>
      </c>
      <c r="R1488" s="171">
        <f>J1488*M1488*Q1488</f>
        <v>15</v>
      </c>
      <c r="S1488" s="193"/>
      <c r="T1488" s="193"/>
      <c r="U1488" s="193"/>
      <c r="V1488" s="193"/>
      <c r="W1488" s="139"/>
      <c r="X1488" s="139"/>
      <c r="Y1488" s="151"/>
      <c r="Z1488" s="139"/>
      <c r="AA1488" s="139"/>
      <c r="AB1488" s="152"/>
      <c r="AC1488" s="155"/>
      <c r="AD1488" s="119"/>
      <c r="AE1488" s="78"/>
      <c r="AF1488" s="123">
        <f t="shared" si="206"/>
        <v>13363</v>
      </c>
    </row>
    <row r="1489" spans="1:32" ht="230.25" hidden="1" outlineLevel="3" thickBot="1" x14ac:dyDescent="0.25">
      <c r="A1489" s="251" t="s">
        <v>5411</v>
      </c>
      <c r="B1489" s="646" t="s">
        <v>4423</v>
      </c>
      <c r="C1489" s="637" t="s">
        <v>3855</v>
      </c>
      <c r="D1489" s="626" t="s">
        <v>3844</v>
      </c>
      <c r="E1489" s="206" t="s">
        <v>786</v>
      </c>
      <c r="F1489" s="206" t="s">
        <v>3146</v>
      </c>
      <c r="G1489" s="206" t="s">
        <v>729</v>
      </c>
      <c r="H1489" s="531" t="s">
        <v>1227</v>
      </c>
      <c r="I1489" s="145" t="s">
        <v>768</v>
      </c>
      <c r="J1489" s="130">
        <v>1</v>
      </c>
      <c r="K1489" s="162" t="s">
        <v>444</v>
      </c>
      <c r="L1489" s="145" t="s">
        <v>743</v>
      </c>
      <c r="M1489" s="131">
        <v>1</v>
      </c>
      <c r="N1489" s="132">
        <f t="shared" si="210"/>
        <v>1</v>
      </c>
      <c r="O1489" s="551" t="s">
        <v>6563</v>
      </c>
      <c r="P1489" s="70" t="s">
        <v>103</v>
      </c>
      <c r="Q1489" s="321">
        <v>5</v>
      </c>
      <c r="R1489" s="171">
        <f>J1489*M1489*Q1489</f>
        <v>5</v>
      </c>
      <c r="S1489" s="159"/>
      <c r="T1489" s="494"/>
      <c r="U1489" s="451"/>
      <c r="V1489" s="451"/>
      <c r="W1489" s="209"/>
      <c r="X1489" s="209"/>
      <c r="Y1489" s="211"/>
      <c r="Z1489" s="209"/>
      <c r="AA1489" s="209"/>
      <c r="AB1489" s="160"/>
      <c r="AC1489" s="155"/>
      <c r="AD1489" s="119"/>
      <c r="AE1489" s="78"/>
      <c r="AF1489" s="123">
        <f t="shared" si="206"/>
        <v>13364</v>
      </c>
    </row>
    <row r="1490" spans="1:32" ht="230.25" hidden="1" outlineLevel="3" thickBot="1" x14ac:dyDescent="0.25">
      <c r="A1490" s="251" t="s">
        <v>5412</v>
      </c>
      <c r="B1490" s="597"/>
      <c r="C1490" s="637"/>
      <c r="D1490" s="626"/>
      <c r="E1490" s="206" t="s">
        <v>788</v>
      </c>
      <c r="F1490" s="206" t="s">
        <v>5890</v>
      </c>
      <c r="G1490" s="206" t="s">
        <v>1247</v>
      </c>
      <c r="H1490" s="217" t="s">
        <v>1228</v>
      </c>
      <c r="I1490" s="145" t="s">
        <v>1178</v>
      </c>
      <c r="J1490" s="130">
        <v>3</v>
      </c>
      <c r="K1490" s="162" t="s">
        <v>444</v>
      </c>
      <c r="L1490" s="145" t="s">
        <v>743</v>
      </c>
      <c r="M1490" s="131">
        <v>1</v>
      </c>
      <c r="N1490" s="132">
        <f t="shared" si="210"/>
        <v>3</v>
      </c>
      <c r="O1490" s="551" t="s">
        <v>6563</v>
      </c>
      <c r="P1490" s="70" t="s">
        <v>103</v>
      </c>
      <c r="Q1490" s="321">
        <v>5</v>
      </c>
      <c r="R1490" s="171">
        <f>J1490*M1490*Q1490</f>
        <v>15</v>
      </c>
      <c r="S1490" s="159"/>
      <c r="T1490" s="494"/>
      <c r="U1490" s="451"/>
      <c r="V1490" s="451"/>
      <c r="W1490" s="209"/>
      <c r="X1490" s="209"/>
      <c r="Y1490" s="211"/>
      <c r="Z1490" s="209"/>
      <c r="AA1490" s="209"/>
      <c r="AB1490" s="160"/>
      <c r="AC1490" s="155"/>
      <c r="AD1490" s="119"/>
      <c r="AE1490" s="78"/>
      <c r="AF1490" s="123">
        <f t="shared" si="206"/>
        <v>13365</v>
      </c>
    </row>
    <row r="1491" spans="1:32" ht="230.25" hidden="1" outlineLevel="3" thickBot="1" x14ac:dyDescent="0.25">
      <c r="A1491" s="144" t="s">
        <v>623</v>
      </c>
      <c r="B1491" s="647" t="s">
        <v>3854</v>
      </c>
      <c r="C1491" s="623" t="s">
        <v>2016</v>
      </c>
      <c r="D1491" s="603" t="s">
        <v>440</v>
      </c>
      <c r="E1491" s="224" t="s">
        <v>439</v>
      </c>
      <c r="F1491" s="224" t="s">
        <v>434</v>
      </c>
      <c r="G1491" s="206" t="s">
        <v>1247</v>
      </c>
      <c r="H1491" s="217" t="s">
        <v>1228</v>
      </c>
      <c r="I1491" s="145" t="s">
        <v>1178</v>
      </c>
      <c r="J1491" s="130">
        <v>3</v>
      </c>
      <c r="K1491" s="178" t="s">
        <v>193</v>
      </c>
      <c r="L1491" s="125" t="s">
        <v>435</v>
      </c>
      <c r="M1491" s="166">
        <v>2</v>
      </c>
      <c r="N1491" s="147">
        <f t="shared" si="210"/>
        <v>6</v>
      </c>
      <c r="O1491" s="551" t="s">
        <v>6563</v>
      </c>
      <c r="P1491" s="157" t="s">
        <v>103</v>
      </c>
      <c r="Q1491" s="338">
        <v>5</v>
      </c>
      <c r="R1491" s="171">
        <f t="shared" si="208"/>
        <v>30</v>
      </c>
      <c r="S1491" s="193"/>
      <c r="T1491" s="193"/>
      <c r="U1491" s="193"/>
      <c r="V1491" s="193"/>
      <c r="W1491" s="139"/>
      <c r="X1491" s="139"/>
      <c r="Y1491" s="151"/>
      <c r="Z1491" s="139"/>
      <c r="AA1491" s="139"/>
      <c r="AB1491" s="152"/>
      <c r="AC1491" s="155"/>
      <c r="AD1491" s="119"/>
      <c r="AE1491" s="78"/>
      <c r="AF1491" s="123">
        <f t="shared" si="206"/>
        <v>-1975</v>
      </c>
    </row>
    <row r="1492" spans="1:32" ht="230.25" hidden="1" outlineLevel="3" thickBot="1" x14ac:dyDescent="0.25">
      <c r="A1492" s="251" t="s">
        <v>5413</v>
      </c>
      <c r="B1492" s="649"/>
      <c r="C1492" s="599"/>
      <c r="D1492" s="605"/>
      <c r="E1492" s="224" t="s">
        <v>3851</v>
      </c>
      <c r="F1492" s="224" t="s">
        <v>3915</v>
      </c>
      <c r="G1492" s="206" t="s">
        <v>1247</v>
      </c>
      <c r="H1492" s="217" t="s">
        <v>1228</v>
      </c>
      <c r="I1492" s="145" t="s">
        <v>1178</v>
      </c>
      <c r="J1492" s="146">
        <v>3</v>
      </c>
      <c r="K1492" s="178" t="s">
        <v>193</v>
      </c>
      <c r="L1492" s="125" t="s">
        <v>435</v>
      </c>
      <c r="M1492" s="166">
        <v>1</v>
      </c>
      <c r="N1492" s="147">
        <f t="shared" si="210"/>
        <v>3</v>
      </c>
      <c r="O1492" s="551" t="s">
        <v>6563</v>
      </c>
      <c r="P1492" s="371" t="s">
        <v>103</v>
      </c>
      <c r="Q1492" s="338">
        <v>5</v>
      </c>
      <c r="R1492" s="171">
        <f t="shared" si="208"/>
        <v>15</v>
      </c>
      <c r="S1492" s="193"/>
      <c r="T1492" s="193"/>
      <c r="U1492" s="193"/>
      <c r="V1492" s="193"/>
      <c r="W1492" s="139"/>
      <c r="X1492" s="139"/>
      <c r="Y1492" s="151"/>
      <c r="Z1492" s="139"/>
      <c r="AA1492" s="139"/>
      <c r="AB1492" s="152"/>
      <c r="AC1492" s="155"/>
      <c r="AD1492" s="119"/>
      <c r="AE1492" s="78"/>
      <c r="AF1492" s="123">
        <f t="shared" si="206"/>
        <v>13366</v>
      </c>
    </row>
    <row r="1493" spans="1:32" ht="281.25" hidden="1" outlineLevel="3" thickBot="1" x14ac:dyDescent="0.25">
      <c r="A1493" s="144" t="s">
        <v>1229</v>
      </c>
      <c r="B1493" s="647" t="s">
        <v>3856</v>
      </c>
      <c r="C1493" s="637" t="s">
        <v>2285</v>
      </c>
      <c r="D1493" s="626" t="s">
        <v>6396</v>
      </c>
      <c r="E1493" s="224" t="s">
        <v>6397</v>
      </c>
      <c r="F1493" s="482" t="s">
        <v>6336</v>
      </c>
      <c r="G1493" s="206" t="s">
        <v>3831</v>
      </c>
      <c r="H1493" s="533" t="s">
        <v>1228</v>
      </c>
      <c r="I1493" s="145" t="s">
        <v>1198</v>
      </c>
      <c r="J1493" s="130">
        <v>4</v>
      </c>
      <c r="K1493" s="178" t="s">
        <v>444</v>
      </c>
      <c r="L1493" s="125" t="s">
        <v>1199</v>
      </c>
      <c r="M1493" s="166">
        <v>2</v>
      </c>
      <c r="N1493" s="147">
        <f t="shared" si="210"/>
        <v>8</v>
      </c>
      <c r="O1493" s="551" t="s">
        <v>6563</v>
      </c>
      <c r="P1493" s="481" t="s">
        <v>6387</v>
      </c>
      <c r="Q1493" s="338">
        <v>4</v>
      </c>
      <c r="R1493" s="171">
        <f t="shared" si="208"/>
        <v>32</v>
      </c>
      <c r="S1493" s="193"/>
      <c r="T1493" s="193"/>
      <c r="U1493" s="193"/>
      <c r="V1493" s="193"/>
      <c r="W1493" s="139"/>
      <c r="X1493" s="139"/>
      <c r="Y1493" s="151"/>
      <c r="Z1493" s="139"/>
      <c r="AA1493" s="139"/>
      <c r="AB1493" s="152"/>
      <c r="AC1493" s="155"/>
      <c r="AD1493" s="119"/>
      <c r="AE1493" s="78"/>
      <c r="AF1493" s="123">
        <f t="shared" si="206"/>
        <v>8942</v>
      </c>
    </row>
    <row r="1494" spans="1:32" ht="230.25" hidden="1" outlineLevel="3" thickBot="1" x14ac:dyDescent="0.25">
      <c r="A1494" s="144" t="s">
        <v>1230</v>
      </c>
      <c r="B1494" s="649"/>
      <c r="C1494" s="637"/>
      <c r="D1494" s="626"/>
      <c r="E1494" s="224" t="s">
        <v>1200</v>
      </c>
      <c r="F1494" s="224" t="s">
        <v>1201</v>
      </c>
      <c r="G1494" s="206" t="s">
        <v>3831</v>
      </c>
      <c r="H1494" s="533" t="s">
        <v>1228</v>
      </c>
      <c r="I1494" s="145" t="s">
        <v>1198</v>
      </c>
      <c r="J1494" s="130">
        <v>3</v>
      </c>
      <c r="K1494" s="178" t="s">
        <v>444</v>
      </c>
      <c r="L1494" s="125" t="s">
        <v>1202</v>
      </c>
      <c r="M1494" s="166">
        <v>2</v>
      </c>
      <c r="N1494" s="147">
        <f t="shared" si="210"/>
        <v>6</v>
      </c>
      <c r="O1494" s="551" t="s">
        <v>6563</v>
      </c>
      <c r="P1494" s="70" t="s">
        <v>6394</v>
      </c>
      <c r="Q1494" s="338">
        <v>2</v>
      </c>
      <c r="R1494" s="171">
        <f t="shared" ref="R1494:R1523" si="211">J1494*M1494*Q1494</f>
        <v>12</v>
      </c>
      <c r="S1494" s="193"/>
      <c r="T1494" s="193"/>
      <c r="U1494" s="193"/>
      <c r="V1494" s="193"/>
      <c r="W1494" s="139"/>
      <c r="X1494" s="139"/>
      <c r="Y1494" s="151"/>
      <c r="Z1494" s="139"/>
      <c r="AA1494" s="139"/>
      <c r="AB1494" s="152"/>
      <c r="AC1494" s="155"/>
      <c r="AD1494" s="119"/>
      <c r="AE1494" s="78"/>
      <c r="AF1494" s="123">
        <f t="shared" si="206"/>
        <v>8943</v>
      </c>
    </row>
    <row r="1495" spans="1:32" ht="230.25" hidden="1" outlineLevel="3" thickBot="1" x14ac:dyDescent="0.25">
      <c r="A1495" s="144" t="s">
        <v>1231</v>
      </c>
      <c r="B1495" s="647" t="s">
        <v>3857</v>
      </c>
      <c r="C1495" s="623" t="s">
        <v>3858</v>
      </c>
      <c r="D1495" s="603" t="s">
        <v>1203</v>
      </c>
      <c r="E1495" s="224" t="s">
        <v>1204</v>
      </c>
      <c r="F1495" s="224" t="s">
        <v>1205</v>
      </c>
      <c r="G1495" s="206" t="s">
        <v>1391</v>
      </c>
      <c r="H1495" s="526" t="s">
        <v>1227</v>
      </c>
      <c r="I1495" s="145" t="s">
        <v>768</v>
      </c>
      <c r="J1495" s="130">
        <v>2</v>
      </c>
      <c r="K1495" s="178" t="s">
        <v>446</v>
      </c>
      <c r="L1495" s="125" t="s">
        <v>1199</v>
      </c>
      <c r="M1495" s="166">
        <v>1</v>
      </c>
      <c r="N1495" s="147">
        <f t="shared" si="210"/>
        <v>2</v>
      </c>
      <c r="O1495" s="551" t="s">
        <v>6563</v>
      </c>
      <c r="P1495" s="70" t="s">
        <v>6394</v>
      </c>
      <c r="Q1495" s="338">
        <v>2</v>
      </c>
      <c r="R1495" s="171">
        <f t="shared" si="211"/>
        <v>4</v>
      </c>
      <c r="S1495" s="193"/>
      <c r="T1495" s="193"/>
      <c r="U1495" s="193"/>
      <c r="V1495" s="193"/>
      <c r="W1495" s="139"/>
      <c r="X1495" s="139"/>
      <c r="Y1495" s="151"/>
      <c r="Z1495" s="139"/>
      <c r="AA1495" s="139"/>
      <c r="AB1495" s="152"/>
      <c r="AC1495" s="155"/>
      <c r="AD1495" s="119"/>
      <c r="AE1495" s="78"/>
      <c r="AF1495" s="123">
        <f t="shared" si="206"/>
        <v>8944</v>
      </c>
    </row>
    <row r="1496" spans="1:32" ht="230.25" hidden="1" outlineLevel="3" thickBot="1" x14ac:dyDescent="0.25">
      <c r="A1496" s="144" t="s">
        <v>1232</v>
      </c>
      <c r="B1496" s="649"/>
      <c r="C1496" s="599"/>
      <c r="D1496" s="605"/>
      <c r="E1496" s="224" t="s">
        <v>1206</v>
      </c>
      <c r="F1496" s="224" t="s">
        <v>1201</v>
      </c>
      <c r="G1496" s="206" t="s">
        <v>3831</v>
      </c>
      <c r="H1496" s="533" t="s">
        <v>1228</v>
      </c>
      <c r="I1496" s="145" t="s">
        <v>1198</v>
      </c>
      <c r="J1496" s="130">
        <v>3</v>
      </c>
      <c r="K1496" s="178" t="s">
        <v>448</v>
      </c>
      <c r="L1496" s="125" t="s">
        <v>1202</v>
      </c>
      <c r="M1496" s="166">
        <v>1</v>
      </c>
      <c r="N1496" s="147">
        <f t="shared" si="210"/>
        <v>3</v>
      </c>
      <c r="O1496" s="551" t="s">
        <v>6563</v>
      </c>
      <c r="P1496" s="70" t="s">
        <v>6394</v>
      </c>
      <c r="Q1496" s="338">
        <v>2</v>
      </c>
      <c r="R1496" s="171">
        <f t="shared" si="211"/>
        <v>6</v>
      </c>
      <c r="S1496" s="193"/>
      <c r="T1496" s="193"/>
      <c r="U1496" s="193"/>
      <c r="V1496" s="193"/>
      <c r="W1496" s="139"/>
      <c r="X1496" s="139"/>
      <c r="Y1496" s="151"/>
      <c r="Z1496" s="139"/>
      <c r="AA1496" s="139"/>
      <c r="AB1496" s="152"/>
      <c r="AC1496" s="155"/>
      <c r="AD1496" s="119"/>
      <c r="AE1496" s="78"/>
      <c r="AF1496" s="123">
        <f t="shared" si="206"/>
        <v>8945</v>
      </c>
    </row>
    <row r="1497" spans="1:32" ht="230.25" hidden="1" outlineLevel="3" thickBot="1" x14ac:dyDescent="0.25">
      <c r="A1497" s="144" t="s">
        <v>1233</v>
      </c>
      <c r="B1497" s="647" t="s">
        <v>3859</v>
      </c>
      <c r="C1497" s="598" t="s">
        <v>2286</v>
      </c>
      <c r="D1497" s="604" t="s">
        <v>1196</v>
      </c>
      <c r="E1497" s="224" t="s">
        <v>770</v>
      </c>
      <c r="F1497" s="224" t="s">
        <v>3916</v>
      </c>
      <c r="G1497" s="206" t="s">
        <v>1207</v>
      </c>
      <c r="H1497" s="531" t="s">
        <v>1805</v>
      </c>
      <c r="I1497" s="145" t="s">
        <v>1220</v>
      </c>
      <c r="J1497" s="130">
        <v>2</v>
      </c>
      <c r="K1497" s="178" t="s">
        <v>444</v>
      </c>
      <c r="L1497" s="125" t="s">
        <v>1208</v>
      </c>
      <c r="M1497" s="166">
        <v>2</v>
      </c>
      <c r="N1497" s="147">
        <f t="shared" si="210"/>
        <v>4</v>
      </c>
      <c r="O1497" s="551" t="s">
        <v>6563</v>
      </c>
      <c r="P1497" s="70" t="s">
        <v>103</v>
      </c>
      <c r="Q1497" s="338">
        <v>5</v>
      </c>
      <c r="R1497" s="171">
        <f t="shared" si="211"/>
        <v>20</v>
      </c>
      <c r="S1497" s="193"/>
      <c r="T1497" s="193"/>
      <c r="U1497" s="193"/>
      <c r="V1497" s="193"/>
      <c r="W1497" s="139"/>
      <c r="X1497" s="139"/>
      <c r="Y1497" s="151"/>
      <c r="Z1497" s="139"/>
      <c r="AA1497" s="139"/>
      <c r="AB1497" s="152"/>
      <c r="AC1497" s="155"/>
      <c r="AD1497" s="119"/>
      <c r="AE1497" s="78"/>
      <c r="AF1497" s="123">
        <f t="shared" si="206"/>
        <v>8946</v>
      </c>
    </row>
    <row r="1498" spans="1:32" ht="230.25" hidden="1" outlineLevel="3" thickBot="1" x14ac:dyDescent="0.25">
      <c r="A1498" s="144" t="s">
        <v>1234</v>
      </c>
      <c r="B1498" s="649"/>
      <c r="C1498" s="598"/>
      <c r="D1498" s="604"/>
      <c r="E1498" s="224" t="s">
        <v>1209</v>
      </c>
      <c r="F1498" s="224" t="s">
        <v>1210</v>
      </c>
      <c r="G1498" s="206" t="s">
        <v>1211</v>
      </c>
      <c r="H1498" s="534" t="s">
        <v>1806</v>
      </c>
      <c r="I1498" s="145" t="s">
        <v>1886</v>
      </c>
      <c r="J1498" s="130">
        <v>3</v>
      </c>
      <c r="K1498" s="178" t="s">
        <v>444</v>
      </c>
      <c r="L1498" s="125" t="s">
        <v>1208</v>
      </c>
      <c r="M1498" s="166">
        <v>2</v>
      </c>
      <c r="N1498" s="147">
        <f t="shared" si="210"/>
        <v>6</v>
      </c>
      <c r="O1498" s="551" t="s">
        <v>6563</v>
      </c>
      <c r="P1498" s="70" t="s">
        <v>103</v>
      </c>
      <c r="Q1498" s="338">
        <v>5</v>
      </c>
      <c r="R1498" s="171">
        <f t="shared" si="211"/>
        <v>30</v>
      </c>
      <c r="S1498" s="193"/>
      <c r="T1498" s="193"/>
      <c r="U1498" s="193"/>
      <c r="V1498" s="193"/>
      <c r="W1498" s="139"/>
      <c r="X1498" s="139"/>
      <c r="Y1498" s="151"/>
      <c r="Z1498" s="139"/>
      <c r="AA1498" s="139"/>
      <c r="AB1498" s="152"/>
      <c r="AC1498" s="155"/>
      <c r="AD1498" s="119"/>
      <c r="AE1498" s="78"/>
      <c r="AF1498" s="123">
        <f t="shared" si="206"/>
        <v>8947</v>
      </c>
    </row>
    <row r="1499" spans="1:32" ht="230.25" hidden="1" outlineLevel="3" thickBot="1" x14ac:dyDescent="0.25">
      <c r="A1499" s="144" t="s">
        <v>1235</v>
      </c>
      <c r="B1499" s="647" t="s">
        <v>3860</v>
      </c>
      <c r="C1499" s="623" t="s">
        <v>2287</v>
      </c>
      <c r="D1499" s="603" t="s">
        <v>1212</v>
      </c>
      <c r="E1499" s="224" t="s">
        <v>770</v>
      </c>
      <c r="F1499" s="224" t="s">
        <v>1213</v>
      </c>
      <c r="G1499" s="206" t="s">
        <v>1211</v>
      </c>
      <c r="H1499" s="534" t="s">
        <v>1806</v>
      </c>
      <c r="I1499" s="145" t="s">
        <v>1198</v>
      </c>
      <c r="J1499" s="130">
        <v>3</v>
      </c>
      <c r="K1499" s="178" t="s">
        <v>444</v>
      </c>
      <c r="L1499" s="125" t="s">
        <v>1199</v>
      </c>
      <c r="M1499" s="166">
        <v>2</v>
      </c>
      <c r="N1499" s="147">
        <f t="shared" si="210"/>
        <v>6</v>
      </c>
      <c r="O1499" s="551" t="s">
        <v>6563</v>
      </c>
      <c r="P1499" s="70" t="s">
        <v>103</v>
      </c>
      <c r="Q1499" s="338">
        <v>5</v>
      </c>
      <c r="R1499" s="171">
        <f t="shared" si="211"/>
        <v>30</v>
      </c>
      <c r="S1499" s="193"/>
      <c r="T1499" s="193"/>
      <c r="U1499" s="193"/>
      <c r="V1499" s="193"/>
      <c r="W1499" s="139"/>
      <c r="X1499" s="139"/>
      <c r="Y1499" s="151"/>
      <c r="Z1499" s="139"/>
      <c r="AA1499" s="139"/>
      <c r="AB1499" s="152"/>
      <c r="AC1499" s="155"/>
      <c r="AD1499" s="119"/>
      <c r="AE1499" s="78"/>
      <c r="AF1499" s="123">
        <f t="shared" si="206"/>
        <v>8948</v>
      </c>
    </row>
    <row r="1500" spans="1:32" ht="230.25" hidden="1" outlineLevel="3" thickBot="1" x14ac:dyDescent="0.25">
      <c r="A1500" s="144" t="s">
        <v>1236</v>
      </c>
      <c r="B1500" s="649"/>
      <c r="C1500" s="599"/>
      <c r="D1500" s="605"/>
      <c r="E1500" s="224" t="s">
        <v>1209</v>
      </c>
      <c r="F1500" s="224" t="s">
        <v>1214</v>
      </c>
      <c r="G1500" s="206" t="s">
        <v>1215</v>
      </c>
      <c r="H1500" s="533" t="s">
        <v>1228</v>
      </c>
      <c r="I1500" s="145" t="s">
        <v>1198</v>
      </c>
      <c r="J1500" s="130">
        <v>4</v>
      </c>
      <c r="K1500" s="178" t="s">
        <v>444</v>
      </c>
      <c r="L1500" s="125" t="s">
        <v>1199</v>
      </c>
      <c r="M1500" s="166">
        <v>2</v>
      </c>
      <c r="N1500" s="147">
        <f t="shared" si="210"/>
        <v>8</v>
      </c>
      <c r="O1500" s="551" t="s">
        <v>6563</v>
      </c>
      <c r="P1500" s="70" t="s">
        <v>103</v>
      </c>
      <c r="Q1500" s="338">
        <v>5</v>
      </c>
      <c r="R1500" s="171">
        <f t="shared" si="211"/>
        <v>40</v>
      </c>
      <c r="S1500" s="193"/>
      <c r="T1500" s="193"/>
      <c r="U1500" s="193"/>
      <c r="V1500" s="193"/>
      <c r="W1500" s="139"/>
      <c r="X1500" s="139"/>
      <c r="Y1500" s="151"/>
      <c r="Z1500" s="139"/>
      <c r="AA1500" s="139"/>
      <c r="AB1500" s="152"/>
      <c r="AC1500" s="155"/>
      <c r="AD1500" s="119"/>
      <c r="AE1500" s="78"/>
      <c r="AF1500" s="123">
        <f t="shared" si="206"/>
        <v>8949</v>
      </c>
    </row>
    <row r="1501" spans="1:32" ht="230.25" hidden="1" outlineLevel="3" thickBot="1" x14ac:dyDescent="0.25">
      <c r="A1501" s="251" t="s">
        <v>5414</v>
      </c>
      <c r="B1501" s="646" t="s">
        <v>4424</v>
      </c>
      <c r="C1501" s="637" t="s">
        <v>3861</v>
      </c>
      <c r="D1501" s="626" t="s">
        <v>3844</v>
      </c>
      <c r="E1501" s="206" t="s">
        <v>786</v>
      </c>
      <c r="F1501" s="206" t="s">
        <v>3146</v>
      </c>
      <c r="G1501" s="206" t="s">
        <v>729</v>
      </c>
      <c r="H1501" s="531" t="s">
        <v>1227</v>
      </c>
      <c r="I1501" s="145" t="s">
        <v>768</v>
      </c>
      <c r="J1501" s="130">
        <v>1</v>
      </c>
      <c r="K1501" s="162" t="s">
        <v>444</v>
      </c>
      <c r="L1501" s="145" t="s">
        <v>743</v>
      </c>
      <c r="M1501" s="131">
        <v>2</v>
      </c>
      <c r="N1501" s="132">
        <f t="shared" si="210"/>
        <v>2</v>
      </c>
      <c r="O1501" s="551" t="s">
        <v>6563</v>
      </c>
      <c r="P1501" s="70" t="s">
        <v>103</v>
      </c>
      <c r="Q1501" s="321">
        <v>5</v>
      </c>
      <c r="R1501" s="171">
        <f t="shared" si="211"/>
        <v>10</v>
      </c>
      <c r="S1501" s="159"/>
      <c r="T1501" s="494"/>
      <c r="U1501" s="451"/>
      <c r="V1501" s="451"/>
      <c r="W1501" s="209"/>
      <c r="X1501" s="209"/>
      <c r="Y1501" s="211"/>
      <c r="Z1501" s="209"/>
      <c r="AA1501" s="209"/>
      <c r="AB1501" s="160"/>
      <c r="AC1501" s="155"/>
      <c r="AD1501" s="119"/>
      <c r="AE1501" s="78"/>
      <c r="AF1501" s="123">
        <f t="shared" si="206"/>
        <v>13367</v>
      </c>
    </row>
    <row r="1502" spans="1:32" ht="230.25" hidden="1" outlineLevel="3" thickBot="1" x14ac:dyDescent="0.25">
      <c r="A1502" s="251" t="s">
        <v>5415</v>
      </c>
      <c r="B1502" s="597"/>
      <c r="C1502" s="637"/>
      <c r="D1502" s="626"/>
      <c r="E1502" s="206" t="s">
        <v>788</v>
      </c>
      <c r="F1502" s="206" t="s">
        <v>5775</v>
      </c>
      <c r="G1502" s="206" t="s">
        <v>729</v>
      </c>
      <c r="H1502" s="531" t="s">
        <v>1227</v>
      </c>
      <c r="I1502" s="145" t="s">
        <v>768</v>
      </c>
      <c r="J1502" s="130">
        <v>2</v>
      </c>
      <c r="K1502" s="162" t="s">
        <v>444</v>
      </c>
      <c r="L1502" s="145" t="s">
        <v>743</v>
      </c>
      <c r="M1502" s="131">
        <v>1</v>
      </c>
      <c r="N1502" s="132">
        <f t="shared" si="210"/>
        <v>2</v>
      </c>
      <c r="O1502" s="551" t="s">
        <v>6563</v>
      </c>
      <c r="P1502" s="70" t="s">
        <v>103</v>
      </c>
      <c r="Q1502" s="321">
        <v>5</v>
      </c>
      <c r="R1502" s="171">
        <f t="shared" si="211"/>
        <v>10</v>
      </c>
      <c r="S1502" s="159"/>
      <c r="T1502" s="494"/>
      <c r="U1502" s="451"/>
      <c r="V1502" s="451"/>
      <c r="W1502" s="209"/>
      <c r="X1502" s="209"/>
      <c r="Y1502" s="211"/>
      <c r="Z1502" s="209"/>
      <c r="AA1502" s="209"/>
      <c r="AB1502" s="160"/>
      <c r="AC1502" s="155"/>
      <c r="AD1502" s="119"/>
      <c r="AE1502" s="78"/>
      <c r="AF1502" s="123">
        <f t="shared" si="206"/>
        <v>13368</v>
      </c>
    </row>
    <row r="1503" spans="1:32" ht="230.25" hidden="1" outlineLevel="3" thickBot="1" x14ac:dyDescent="0.25">
      <c r="A1503" s="251" t="s">
        <v>5416</v>
      </c>
      <c r="B1503" s="653" t="s">
        <v>3863</v>
      </c>
      <c r="C1503" s="600" t="s">
        <v>3862</v>
      </c>
      <c r="D1503" s="600" t="s">
        <v>437</v>
      </c>
      <c r="E1503" s="212" t="s">
        <v>194</v>
      </c>
      <c r="F1503" s="139" t="s">
        <v>819</v>
      </c>
      <c r="G1503" s="209" t="s">
        <v>1247</v>
      </c>
      <c r="H1503" s="252" t="s">
        <v>1228</v>
      </c>
      <c r="I1503" s="215" t="s">
        <v>1178</v>
      </c>
      <c r="J1503" s="257">
        <v>3</v>
      </c>
      <c r="K1503" s="178" t="s">
        <v>193</v>
      </c>
      <c r="L1503" s="256" t="s">
        <v>436</v>
      </c>
      <c r="M1503" s="148">
        <v>1</v>
      </c>
      <c r="N1503" s="147">
        <f t="shared" si="210"/>
        <v>3</v>
      </c>
      <c r="O1503" s="551" t="s">
        <v>6563</v>
      </c>
      <c r="P1503" s="157" t="s">
        <v>103</v>
      </c>
      <c r="Q1503" s="338">
        <v>5</v>
      </c>
      <c r="R1503" s="171">
        <f t="shared" si="211"/>
        <v>15</v>
      </c>
      <c r="S1503" s="193"/>
      <c r="T1503" s="193"/>
      <c r="U1503" s="193"/>
      <c r="V1503" s="193"/>
      <c r="W1503" s="139"/>
      <c r="X1503" s="139"/>
      <c r="Y1503" s="151"/>
      <c r="Z1503" s="139"/>
      <c r="AA1503" s="139"/>
      <c r="AB1503" s="152"/>
      <c r="AC1503" s="155"/>
      <c r="AD1503" s="119"/>
      <c r="AE1503" s="78"/>
      <c r="AF1503" s="123">
        <f t="shared" si="206"/>
        <v>13369</v>
      </c>
    </row>
    <row r="1504" spans="1:32" ht="230.25" hidden="1" outlineLevel="3" thickBot="1" x14ac:dyDescent="0.25">
      <c r="A1504" s="251" t="s">
        <v>5417</v>
      </c>
      <c r="B1504" s="661"/>
      <c r="C1504" s="601"/>
      <c r="D1504" s="601"/>
      <c r="E1504" s="369" t="s">
        <v>3846</v>
      </c>
      <c r="F1504" s="167" t="s">
        <v>5774</v>
      </c>
      <c r="G1504" s="209" t="s">
        <v>729</v>
      </c>
      <c r="H1504" s="526" t="s">
        <v>1227</v>
      </c>
      <c r="I1504" s="215" t="s">
        <v>768</v>
      </c>
      <c r="J1504" s="255">
        <v>1</v>
      </c>
      <c r="K1504" s="178" t="s">
        <v>446</v>
      </c>
      <c r="L1504" s="256" t="s">
        <v>5792</v>
      </c>
      <c r="M1504" s="148">
        <v>1</v>
      </c>
      <c r="N1504" s="147">
        <f t="shared" si="210"/>
        <v>1</v>
      </c>
      <c r="O1504" s="551" t="s">
        <v>6563</v>
      </c>
      <c r="P1504" s="157" t="s">
        <v>103</v>
      </c>
      <c r="Q1504" s="338">
        <v>5</v>
      </c>
      <c r="R1504" s="171">
        <f t="shared" si="211"/>
        <v>5</v>
      </c>
      <c r="S1504" s="193"/>
      <c r="T1504" s="193"/>
      <c r="U1504" s="193"/>
      <c r="V1504" s="193"/>
      <c r="W1504" s="139"/>
      <c r="X1504" s="139"/>
      <c r="Y1504" s="151"/>
      <c r="Z1504" s="139"/>
      <c r="AA1504" s="139"/>
      <c r="AB1504" s="152"/>
      <c r="AC1504" s="155"/>
      <c r="AD1504" s="119"/>
      <c r="AE1504" s="78"/>
      <c r="AF1504" s="123">
        <f t="shared" si="206"/>
        <v>13370</v>
      </c>
    </row>
    <row r="1505" spans="1:32" ht="230.25" hidden="1" outlineLevel="3" thickBot="1" x14ac:dyDescent="0.25">
      <c r="A1505" s="251" t="s">
        <v>5418</v>
      </c>
      <c r="B1505" s="661"/>
      <c r="C1505" s="601"/>
      <c r="D1505" s="601"/>
      <c r="E1505" s="212" t="s">
        <v>187</v>
      </c>
      <c r="F1505" s="139" t="s">
        <v>819</v>
      </c>
      <c r="G1505" s="209" t="s">
        <v>1247</v>
      </c>
      <c r="H1505" s="252" t="s">
        <v>1228</v>
      </c>
      <c r="I1505" s="215" t="s">
        <v>1178</v>
      </c>
      <c r="J1505" s="255">
        <v>3</v>
      </c>
      <c r="K1505" s="178" t="s">
        <v>404</v>
      </c>
      <c r="L1505" s="256" t="s">
        <v>436</v>
      </c>
      <c r="M1505" s="148">
        <v>1</v>
      </c>
      <c r="N1505" s="147">
        <f t="shared" si="210"/>
        <v>3</v>
      </c>
      <c r="O1505" s="551" t="s">
        <v>6563</v>
      </c>
      <c r="P1505" s="157" t="s">
        <v>103</v>
      </c>
      <c r="Q1505" s="338">
        <v>5</v>
      </c>
      <c r="R1505" s="171">
        <f t="shared" si="211"/>
        <v>15</v>
      </c>
      <c r="S1505" s="193"/>
      <c r="T1505" s="193"/>
      <c r="U1505" s="193"/>
      <c r="V1505" s="193"/>
      <c r="W1505" s="139"/>
      <c r="X1505" s="139"/>
      <c r="Y1505" s="151"/>
      <c r="Z1505" s="139"/>
      <c r="AA1505" s="139"/>
      <c r="AB1505" s="152"/>
      <c r="AC1505" s="155"/>
      <c r="AD1505" s="119"/>
      <c r="AE1505" s="78"/>
      <c r="AF1505" s="123">
        <f t="shared" si="206"/>
        <v>13371</v>
      </c>
    </row>
    <row r="1506" spans="1:32" ht="230.25" hidden="1" outlineLevel="3" thickBot="1" x14ac:dyDescent="0.25">
      <c r="A1506" s="251" t="s">
        <v>5419</v>
      </c>
      <c r="B1506" s="654"/>
      <c r="C1506" s="602"/>
      <c r="D1506" s="602"/>
      <c r="E1506" s="369" t="s">
        <v>3847</v>
      </c>
      <c r="F1506" s="167" t="s">
        <v>5889</v>
      </c>
      <c r="G1506" s="209" t="s">
        <v>1247</v>
      </c>
      <c r="H1506" s="252" t="s">
        <v>1228</v>
      </c>
      <c r="I1506" s="215" t="s">
        <v>1178</v>
      </c>
      <c r="J1506" s="255">
        <v>3</v>
      </c>
      <c r="K1506" s="367" t="s">
        <v>444</v>
      </c>
      <c r="L1506" s="215" t="s">
        <v>743</v>
      </c>
      <c r="M1506" s="148">
        <v>1</v>
      </c>
      <c r="N1506" s="147">
        <f t="shared" si="210"/>
        <v>3</v>
      </c>
      <c r="O1506" s="551" t="s">
        <v>6563</v>
      </c>
      <c r="P1506" s="552" t="s">
        <v>103</v>
      </c>
      <c r="Q1506" s="524">
        <v>5</v>
      </c>
      <c r="R1506" s="171">
        <f t="shared" si="211"/>
        <v>15</v>
      </c>
      <c r="S1506" s="193"/>
      <c r="T1506" s="193"/>
      <c r="U1506" s="193"/>
      <c r="V1506" s="193"/>
      <c r="W1506" s="139"/>
      <c r="X1506" s="139"/>
      <c r="Y1506" s="151"/>
      <c r="Z1506" s="139"/>
      <c r="AA1506" s="139"/>
      <c r="AB1506" s="152"/>
      <c r="AC1506" s="155"/>
      <c r="AD1506" s="119"/>
      <c r="AE1506" s="78"/>
      <c r="AF1506" s="123">
        <f t="shared" si="206"/>
        <v>13372</v>
      </c>
    </row>
    <row r="1507" spans="1:32" ht="230.25" hidden="1" outlineLevel="3" thickBot="1" x14ac:dyDescent="0.25">
      <c r="A1507" s="144" t="s">
        <v>1237</v>
      </c>
      <c r="B1507" s="647" t="s">
        <v>6398</v>
      </c>
      <c r="C1507" s="598" t="s">
        <v>2288</v>
      </c>
      <c r="D1507" s="604" t="s">
        <v>1216</v>
      </c>
      <c r="E1507" s="224" t="s">
        <v>730</v>
      </c>
      <c r="F1507" s="224" t="s">
        <v>1217</v>
      </c>
      <c r="G1507" s="206" t="s">
        <v>1197</v>
      </c>
      <c r="H1507" s="533" t="s">
        <v>1228</v>
      </c>
      <c r="I1507" s="145" t="s">
        <v>1198</v>
      </c>
      <c r="J1507" s="130">
        <v>3</v>
      </c>
      <c r="K1507" s="178" t="s">
        <v>404</v>
      </c>
      <c r="L1507" s="125" t="s">
        <v>435</v>
      </c>
      <c r="M1507" s="148">
        <v>2</v>
      </c>
      <c r="N1507" s="147">
        <f t="shared" si="210"/>
        <v>6</v>
      </c>
      <c r="O1507" s="551" t="s">
        <v>6563</v>
      </c>
      <c r="P1507" s="157" t="s">
        <v>103</v>
      </c>
      <c r="Q1507" s="338">
        <v>5</v>
      </c>
      <c r="R1507" s="171">
        <f t="shared" si="211"/>
        <v>30</v>
      </c>
      <c r="S1507" s="193"/>
      <c r="T1507" s="193"/>
      <c r="U1507" s="193"/>
      <c r="V1507" s="193"/>
      <c r="W1507" s="139"/>
      <c r="X1507" s="139"/>
      <c r="Y1507" s="151"/>
      <c r="Z1507" s="139"/>
      <c r="AA1507" s="139"/>
      <c r="AB1507" s="152"/>
      <c r="AC1507" s="155"/>
      <c r="AD1507" s="119"/>
      <c r="AE1507" s="78"/>
      <c r="AF1507" s="123">
        <f t="shared" si="206"/>
        <v>8950</v>
      </c>
    </row>
    <row r="1508" spans="1:32" ht="230.25" hidden="1" outlineLevel="3" thickBot="1" x14ac:dyDescent="0.25">
      <c r="A1508" s="144" t="s">
        <v>1238</v>
      </c>
      <c r="B1508" s="648"/>
      <c r="C1508" s="599"/>
      <c r="D1508" s="605"/>
      <c r="E1508" s="224" t="s">
        <v>770</v>
      </c>
      <c r="F1508" s="224" t="s">
        <v>1218</v>
      </c>
      <c r="G1508" s="206" t="s">
        <v>1433</v>
      </c>
      <c r="H1508" s="526" t="s">
        <v>1227</v>
      </c>
      <c r="I1508" s="145" t="s">
        <v>768</v>
      </c>
      <c r="J1508" s="130">
        <v>2</v>
      </c>
      <c r="K1508" s="178" t="s">
        <v>404</v>
      </c>
      <c r="L1508" s="125" t="s">
        <v>435</v>
      </c>
      <c r="M1508" s="166">
        <v>2</v>
      </c>
      <c r="N1508" s="147">
        <f t="shared" si="210"/>
        <v>4</v>
      </c>
      <c r="O1508" s="551" t="s">
        <v>6563</v>
      </c>
      <c r="P1508" s="157" t="s">
        <v>103</v>
      </c>
      <c r="Q1508" s="338">
        <v>5</v>
      </c>
      <c r="R1508" s="171">
        <f t="shared" si="211"/>
        <v>20</v>
      </c>
      <c r="S1508" s="193"/>
      <c r="T1508" s="193"/>
      <c r="U1508" s="193"/>
      <c r="V1508" s="193"/>
      <c r="W1508" s="139"/>
      <c r="X1508" s="139"/>
      <c r="Y1508" s="151"/>
      <c r="Z1508" s="139"/>
      <c r="AA1508" s="139"/>
      <c r="AB1508" s="152"/>
      <c r="AC1508" s="155"/>
      <c r="AD1508" s="119"/>
      <c r="AE1508" s="78"/>
      <c r="AF1508" s="123">
        <f t="shared" si="206"/>
        <v>8951</v>
      </c>
    </row>
    <row r="1509" spans="1:32" ht="230.25" hidden="1" outlineLevel="3" thickBot="1" x14ac:dyDescent="0.25">
      <c r="A1509" s="251" t="s">
        <v>5420</v>
      </c>
      <c r="B1509" s="646" t="s">
        <v>4425</v>
      </c>
      <c r="C1509" s="637" t="s">
        <v>3864</v>
      </c>
      <c r="D1509" s="626" t="s">
        <v>3844</v>
      </c>
      <c r="E1509" s="206" t="s">
        <v>786</v>
      </c>
      <c r="F1509" s="206" t="s">
        <v>3146</v>
      </c>
      <c r="G1509" s="206" t="s">
        <v>729</v>
      </c>
      <c r="H1509" s="531" t="s">
        <v>1227</v>
      </c>
      <c r="I1509" s="145" t="s">
        <v>768</v>
      </c>
      <c r="J1509" s="130">
        <v>1</v>
      </c>
      <c r="K1509" s="162" t="s">
        <v>444</v>
      </c>
      <c r="L1509" s="145" t="s">
        <v>743</v>
      </c>
      <c r="M1509" s="131">
        <v>2</v>
      </c>
      <c r="N1509" s="132">
        <f t="shared" si="210"/>
        <v>2</v>
      </c>
      <c r="O1509" s="551" t="s">
        <v>6563</v>
      </c>
      <c r="P1509" s="371" t="s">
        <v>103</v>
      </c>
      <c r="Q1509" s="321">
        <v>5</v>
      </c>
      <c r="R1509" s="171">
        <f t="shared" si="211"/>
        <v>10</v>
      </c>
      <c r="S1509" s="159"/>
      <c r="T1509" s="494"/>
      <c r="U1509" s="451"/>
      <c r="V1509" s="451"/>
      <c r="W1509" s="209"/>
      <c r="X1509" s="209"/>
      <c r="Y1509" s="211"/>
      <c r="Z1509" s="209"/>
      <c r="AA1509" s="209"/>
      <c r="AB1509" s="160"/>
      <c r="AC1509" s="155"/>
      <c r="AD1509" s="119"/>
      <c r="AE1509" s="78"/>
      <c r="AF1509" s="123">
        <f t="shared" si="206"/>
        <v>13373</v>
      </c>
    </row>
    <row r="1510" spans="1:32" ht="230.25" hidden="1" outlineLevel="3" thickBot="1" x14ac:dyDescent="0.25">
      <c r="A1510" s="251" t="s">
        <v>5421</v>
      </c>
      <c r="B1510" s="597"/>
      <c r="C1510" s="637"/>
      <c r="D1510" s="626"/>
      <c r="E1510" s="206" t="s">
        <v>788</v>
      </c>
      <c r="F1510" s="206" t="s">
        <v>3917</v>
      </c>
      <c r="G1510" s="206" t="s">
        <v>1197</v>
      </c>
      <c r="H1510" s="533" t="s">
        <v>1228</v>
      </c>
      <c r="I1510" s="145" t="s">
        <v>1198</v>
      </c>
      <c r="J1510" s="130">
        <v>3</v>
      </c>
      <c r="K1510" s="162" t="s">
        <v>444</v>
      </c>
      <c r="L1510" s="145" t="s">
        <v>743</v>
      </c>
      <c r="M1510" s="131">
        <v>2</v>
      </c>
      <c r="N1510" s="132">
        <f t="shared" si="210"/>
        <v>6</v>
      </c>
      <c r="O1510" s="551" t="s">
        <v>6563</v>
      </c>
      <c r="P1510" s="481" t="s">
        <v>6394</v>
      </c>
      <c r="Q1510" s="321">
        <v>2</v>
      </c>
      <c r="R1510" s="171">
        <f t="shared" si="211"/>
        <v>12</v>
      </c>
      <c r="S1510" s="159"/>
      <c r="T1510" s="494"/>
      <c r="U1510" s="451"/>
      <c r="V1510" s="451"/>
      <c r="W1510" s="209"/>
      <c r="X1510" s="209"/>
      <c r="Y1510" s="211"/>
      <c r="Z1510" s="209"/>
      <c r="AA1510" s="209"/>
      <c r="AB1510" s="160"/>
      <c r="AC1510" s="155"/>
      <c r="AD1510" s="119"/>
      <c r="AE1510" s="78"/>
      <c r="AF1510" s="123">
        <f t="shared" si="206"/>
        <v>13374</v>
      </c>
    </row>
    <row r="1511" spans="1:32" ht="230.25" hidden="1" outlineLevel="3" thickBot="1" x14ac:dyDescent="0.25">
      <c r="A1511" s="144" t="s">
        <v>1239</v>
      </c>
      <c r="B1511" s="647" t="s">
        <v>3865</v>
      </c>
      <c r="C1511" s="623" t="s">
        <v>1973</v>
      </c>
      <c r="D1511" s="603" t="s">
        <v>1196</v>
      </c>
      <c r="E1511" s="224" t="s">
        <v>770</v>
      </c>
      <c r="F1511" s="482" t="s">
        <v>6399</v>
      </c>
      <c r="G1511" s="206" t="s">
        <v>1197</v>
      </c>
      <c r="H1511" s="533" t="s">
        <v>1228</v>
      </c>
      <c r="I1511" s="145" t="s">
        <v>1198</v>
      </c>
      <c r="J1511" s="130">
        <v>3</v>
      </c>
      <c r="K1511" s="178" t="s">
        <v>444</v>
      </c>
      <c r="L1511" s="125" t="s">
        <v>1208</v>
      </c>
      <c r="M1511" s="166">
        <v>2</v>
      </c>
      <c r="N1511" s="147">
        <f t="shared" si="210"/>
        <v>6</v>
      </c>
      <c r="O1511" s="551" t="s">
        <v>6563</v>
      </c>
      <c r="P1511" s="481" t="s">
        <v>6394</v>
      </c>
      <c r="Q1511" s="338">
        <v>2</v>
      </c>
      <c r="R1511" s="171">
        <f t="shared" si="211"/>
        <v>12</v>
      </c>
      <c r="S1511" s="193"/>
      <c r="T1511" s="193"/>
      <c r="U1511" s="193"/>
      <c r="V1511" s="193"/>
      <c r="W1511" s="139"/>
      <c r="X1511" s="139"/>
      <c r="Y1511" s="151"/>
      <c r="Z1511" s="139"/>
      <c r="AA1511" s="139"/>
      <c r="AB1511" s="152"/>
      <c r="AC1511" s="155"/>
      <c r="AD1511" s="119"/>
      <c r="AE1511" s="78"/>
      <c r="AF1511" s="123">
        <f t="shared" si="206"/>
        <v>8952</v>
      </c>
    </row>
    <row r="1512" spans="1:32" ht="230.25" hidden="1" outlineLevel="3" thickBot="1" x14ac:dyDescent="0.25">
      <c r="A1512" s="144" t="s">
        <v>1240</v>
      </c>
      <c r="B1512" s="648"/>
      <c r="C1512" s="598"/>
      <c r="D1512" s="604"/>
      <c r="E1512" s="224" t="s">
        <v>1219</v>
      </c>
      <c r="F1512" s="482" t="s">
        <v>6400</v>
      </c>
      <c r="G1512" s="206" t="s">
        <v>1434</v>
      </c>
      <c r="H1512" s="526" t="s">
        <v>1227</v>
      </c>
      <c r="I1512" s="145" t="s">
        <v>1220</v>
      </c>
      <c r="J1512" s="130">
        <v>2</v>
      </c>
      <c r="K1512" s="178" t="s">
        <v>444</v>
      </c>
      <c r="L1512" s="180" t="s">
        <v>1221</v>
      </c>
      <c r="M1512" s="166">
        <v>2</v>
      </c>
      <c r="N1512" s="147">
        <f t="shared" si="210"/>
        <v>4</v>
      </c>
      <c r="O1512" s="551" t="s">
        <v>6563</v>
      </c>
      <c r="P1512" s="481" t="s">
        <v>103</v>
      </c>
      <c r="Q1512" s="338">
        <v>5</v>
      </c>
      <c r="R1512" s="171">
        <f t="shared" si="211"/>
        <v>20</v>
      </c>
      <c r="S1512" s="159"/>
      <c r="T1512" s="494"/>
      <c r="U1512" s="451"/>
      <c r="V1512" s="451"/>
      <c r="W1512" s="209"/>
      <c r="X1512" s="209"/>
      <c r="Y1512" s="211"/>
      <c r="Z1512" s="209"/>
      <c r="AA1512" s="209"/>
      <c r="AB1512" s="160"/>
      <c r="AC1512" s="155"/>
      <c r="AD1512" s="119"/>
      <c r="AE1512" s="78"/>
      <c r="AF1512" s="123">
        <f t="shared" si="206"/>
        <v>8953</v>
      </c>
    </row>
    <row r="1513" spans="1:32" ht="230.25" hidden="1" outlineLevel="3" thickBot="1" x14ac:dyDescent="0.25">
      <c r="A1513" s="144" t="s">
        <v>1241</v>
      </c>
      <c r="B1513" s="648"/>
      <c r="C1513" s="598"/>
      <c r="D1513" s="604"/>
      <c r="E1513" s="224" t="s">
        <v>1222</v>
      </c>
      <c r="F1513" s="224" t="s">
        <v>6401</v>
      </c>
      <c r="G1513" s="206" t="s">
        <v>1197</v>
      </c>
      <c r="H1513" s="533" t="s">
        <v>1228</v>
      </c>
      <c r="I1513" s="145" t="s">
        <v>1198</v>
      </c>
      <c r="J1513" s="130">
        <v>3</v>
      </c>
      <c r="K1513" s="178" t="s">
        <v>3621</v>
      </c>
      <c r="L1513" s="180" t="s">
        <v>1208</v>
      </c>
      <c r="M1513" s="166">
        <v>2</v>
      </c>
      <c r="N1513" s="147">
        <f t="shared" si="210"/>
        <v>6</v>
      </c>
      <c r="O1513" s="551" t="s">
        <v>6563</v>
      </c>
      <c r="P1513" s="481" t="s">
        <v>6394</v>
      </c>
      <c r="Q1513" s="338"/>
      <c r="R1513" s="171">
        <f t="shared" si="211"/>
        <v>0</v>
      </c>
      <c r="S1513" s="159"/>
      <c r="T1513" s="494"/>
      <c r="U1513" s="451"/>
      <c r="V1513" s="451"/>
      <c r="W1513" s="209"/>
      <c r="X1513" s="209"/>
      <c r="Y1513" s="211"/>
      <c r="Z1513" s="209"/>
      <c r="AA1513" s="209"/>
      <c r="AB1513" s="160"/>
      <c r="AC1513" s="155"/>
      <c r="AD1513" s="119"/>
      <c r="AE1513" s="78"/>
      <c r="AF1513" s="123">
        <f t="shared" si="206"/>
        <v>8954</v>
      </c>
    </row>
    <row r="1514" spans="1:32" ht="230.25" hidden="1" outlineLevel="3" thickBot="1" x14ac:dyDescent="0.25">
      <c r="A1514" s="144" t="s">
        <v>1242</v>
      </c>
      <c r="B1514" s="649"/>
      <c r="C1514" s="599"/>
      <c r="D1514" s="605"/>
      <c r="E1514" s="224" t="s">
        <v>1223</v>
      </c>
      <c r="F1514" s="224" t="s">
        <v>1224</v>
      </c>
      <c r="G1514" s="206" t="s">
        <v>1197</v>
      </c>
      <c r="H1514" s="533" t="s">
        <v>1228</v>
      </c>
      <c r="I1514" s="145" t="s">
        <v>1198</v>
      </c>
      <c r="J1514" s="130">
        <v>3</v>
      </c>
      <c r="K1514" s="178" t="s">
        <v>444</v>
      </c>
      <c r="L1514" s="343" t="s">
        <v>1208</v>
      </c>
      <c r="M1514" s="166">
        <v>2</v>
      </c>
      <c r="N1514" s="147">
        <f t="shared" si="210"/>
        <v>6</v>
      </c>
      <c r="O1514" s="551" t="s">
        <v>6563</v>
      </c>
      <c r="P1514" s="481" t="s">
        <v>103</v>
      </c>
      <c r="Q1514" s="338"/>
      <c r="R1514" s="171">
        <f t="shared" si="211"/>
        <v>0</v>
      </c>
      <c r="S1514" s="159"/>
      <c r="T1514" s="494"/>
      <c r="U1514" s="451"/>
      <c r="V1514" s="451"/>
      <c r="W1514" s="209"/>
      <c r="X1514" s="209"/>
      <c r="Y1514" s="211"/>
      <c r="Z1514" s="209"/>
      <c r="AA1514" s="209"/>
      <c r="AB1514" s="160"/>
      <c r="AC1514" s="155"/>
      <c r="AD1514" s="119"/>
      <c r="AE1514" s="78"/>
      <c r="AF1514" s="123">
        <f t="shared" si="206"/>
        <v>8955</v>
      </c>
    </row>
    <row r="1515" spans="1:32" ht="230.25" hidden="1" outlineLevel="3" thickBot="1" x14ac:dyDescent="0.25">
      <c r="A1515" s="251" t="s">
        <v>5422</v>
      </c>
      <c r="B1515" s="646" t="s">
        <v>4426</v>
      </c>
      <c r="C1515" s="637" t="s">
        <v>3918</v>
      </c>
      <c r="D1515" s="626" t="s">
        <v>3844</v>
      </c>
      <c r="E1515" s="206" t="s">
        <v>786</v>
      </c>
      <c r="F1515" s="206" t="s">
        <v>3146</v>
      </c>
      <c r="G1515" s="206" t="s">
        <v>729</v>
      </c>
      <c r="H1515" s="531" t="s">
        <v>1804</v>
      </c>
      <c r="I1515" s="145" t="s">
        <v>768</v>
      </c>
      <c r="J1515" s="130">
        <v>1</v>
      </c>
      <c r="K1515" s="162" t="s">
        <v>444</v>
      </c>
      <c r="L1515" s="145" t="s">
        <v>743</v>
      </c>
      <c r="M1515" s="131">
        <v>2</v>
      </c>
      <c r="N1515" s="132">
        <f t="shared" si="210"/>
        <v>2</v>
      </c>
      <c r="O1515" s="551" t="s">
        <v>6563</v>
      </c>
      <c r="P1515" s="70" t="s">
        <v>103</v>
      </c>
      <c r="Q1515" s="321">
        <v>5</v>
      </c>
      <c r="R1515" s="171">
        <f t="shared" si="211"/>
        <v>10</v>
      </c>
      <c r="S1515" s="159"/>
      <c r="T1515" s="494"/>
      <c r="U1515" s="451"/>
      <c r="V1515" s="451"/>
      <c r="W1515" s="209"/>
      <c r="X1515" s="209"/>
      <c r="Y1515" s="211"/>
      <c r="Z1515" s="209"/>
      <c r="AA1515" s="209"/>
      <c r="AB1515" s="160"/>
      <c r="AC1515" s="155"/>
      <c r="AD1515" s="119"/>
      <c r="AE1515" s="78"/>
      <c r="AF1515" s="123">
        <f t="shared" si="206"/>
        <v>13375</v>
      </c>
    </row>
    <row r="1516" spans="1:32" ht="230.25" hidden="1" outlineLevel="3" thickBot="1" x14ac:dyDescent="0.25">
      <c r="A1516" s="251" t="s">
        <v>5423</v>
      </c>
      <c r="B1516" s="597"/>
      <c r="C1516" s="637"/>
      <c r="D1516" s="626"/>
      <c r="E1516" s="206" t="s">
        <v>788</v>
      </c>
      <c r="F1516" s="206" t="s">
        <v>3919</v>
      </c>
      <c r="G1516" s="206" t="s">
        <v>729</v>
      </c>
      <c r="H1516" s="531" t="s">
        <v>1804</v>
      </c>
      <c r="I1516" s="145" t="s">
        <v>768</v>
      </c>
      <c r="J1516" s="130">
        <v>1</v>
      </c>
      <c r="K1516" s="162" t="s">
        <v>444</v>
      </c>
      <c r="L1516" s="145" t="s">
        <v>743</v>
      </c>
      <c r="M1516" s="131">
        <v>2</v>
      </c>
      <c r="N1516" s="132">
        <f t="shared" si="210"/>
        <v>2</v>
      </c>
      <c r="O1516" s="551" t="s">
        <v>6563</v>
      </c>
      <c r="P1516" s="70" t="s">
        <v>103</v>
      </c>
      <c r="Q1516" s="321">
        <v>5</v>
      </c>
      <c r="R1516" s="171">
        <f t="shared" si="211"/>
        <v>10</v>
      </c>
      <c r="S1516" s="159"/>
      <c r="T1516" s="494"/>
      <c r="U1516" s="451"/>
      <c r="V1516" s="451"/>
      <c r="W1516" s="209"/>
      <c r="X1516" s="209"/>
      <c r="Y1516" s="211"/>
      <c r="Z1516" s="209"/>
      <c r="AA1516" s="209"/>
      <c r="AB1516" s="160"/>
      <c r="AC1516" s="155"/>
      <c r="AD1516" s="119"/>
      <c r="AE1516" s="78"/>
      <c r="AF1516" s="123">
        <f t="shared" si="206"/>
        <v>13376</v>
      </c>
    </row>
    <row r="1517" spans="1:32" ht="230.25" hidden="1" outlineLevel="3" thickBot="1" x14ac:dyDescent="0.25">
      <c r="A1517" s="251" t="s">
        <v>5424</v>
      </c>
      <c r="B1517" s="363" t="s">
        <v>3868</v>
      </c>
      <c r="C1517" s="274" t="s">
        <v>3869</v>
      </c>
      <c r="D1517" s="224" t="s">
        <v>3920</v>
      </c>
      <c r="E1517" s="224" t="s">
        <v>2417</v>
      </c>
      <c r="F1517" s="482" t="s">
        <v>6403</v>
      </c>
      <c r="G1517" s="206" t="s">
        <v>1197</v>
      </c>
      <c r="H1517" s="533" t="s">
        <v>1228</v>
      </c>
      <c r="I1517" s="145" t="s">
        <v>1198</v>
      </c>
      <c r="J1517" s="130">
        <v>3</v>
      </c>
      <c r="K1517" s="178" t="s">
        <v>446</v>
      </c>
      <c r="L1517" s="125" t="s">
        <v>1199</v>
      </c>
      <c r="M1517" s="166">
        <v>1</v>
      </c>
      <c r="N1517" s="147">
        <f t="shared" si="210"/>
        <v>3</v>
      </c>
      <c r="O1517" s="551" t="s">
        <v>6563</v>
      </c>
      <c r="P1517" s="481" t="s">
        <v>6070</v>
      </c>
      <c r="Q1517" s="338">
        <v>2</v>
      </c>
      <c r="R1517" s="171">
        <f t="shared" si="211"/>
        <v>6</v>
      </c>
      <c r="S1517" s="193"/>
      <c r="T1517" s="193"/>
      <c r="U1517" s="193"/>
      <c r="V1517" s="193"/>
      <c r="W1517" s="139"/>
      <c r="X1517" s="139"/>
      <c r="Y1517" s="151"/>
      <c r="Z1517" s="139"/>
      <c r="AA1517" s="139"/>
      <c r="AB1517" s="152"/>
      <c r="AC1517" s="155"/>
      <c r="AD1517" s="119"/>
      <c r="AE1517" s="78"/>
      <c r="AF1517" s="123">
        <f t="shared" si="206"/>
        <v>13377</v>
      </c>
    </row>
    <row r="1518" spans="1:32" ht="243" hidden="1" outlineLevel="3" thickBot="1" x14ac:dyDescent="0.25">
      <c r="A1518" s="144" t="s">
        <v>1243</v>
      </c>
      <c r="B1518" s="647" t="s">
        <v>3867</v>
      </c>
      <c r="C1518" s="598" t="s">
        <v>3866</v>
      </c>
      <c r="D1518" s="604" t="s">
        <v>6396</v>
      </c>
      <c r="E1518" s="224" t="s">
        <v>770</v>
      </c>
      <c r="F1518" s="482" t="s">
        <v>6402</v>
      </c>
      <c r="G1518" s="206" t="s">
        <v>1197</v>
      </c>
      <c r="H1518" s="533" t="s">
        <v>1228</v>
      </c>
      <c r="I1518" s="145" t="s">
        <v>1198</v>
      </c>
      <c r="J1518" s="130">
        <v>3</v>
      </c>
      <c r="K1518" s="178" t="s">
        <v>444</v>
      </c>
      <c r="L1518" s="125" t="s">
        <v>1199</v>
      </c>
      <c r="M1518" s="166">
        <v>2</v>
      </c>
      <c r="N1518" s="147">
        <f t="shared" ref="N1518:N1545" si="212">J1518*M1518</f>
        <v>6</v>
      </c>
      <c r="O1518" s="551" t="s">
        <v>6563</v>
      </c>
      <c r="P1518" s="481" t="s">
        <v>6394</v>
      </c>
      <c r="Q1518" s="338">
        <v>2</v>
      </c>
      <c r="R1518" s="171">
        <f t="shared" si="211"/>
        <v>12</v>
      </c>
      <c r="S1518" s="176"/>
      <c r="T1518" s="491"/>
      <c r="U1518" s="453"/>
      <c r="V1518" s="453"/>
      <c r="W1518" s="209"/>
      <c r="X1518" s="172"/>
      <c r="Y1518" s="211"/>
      <c r="Z1518" s="209"/>
      <c r="AA1518" s="209"/>
      <c r="AB1518" s="172"/>
      <c r="AC1518" s="173">
        <f>Z1518*AA1518*AB1518</f>
        <v>0</v>
      </c>
      <c r="AD1518" s="109" t="s">
        <v>109</v>
      </c>
      <c r="AE1518" s="123"/>
      <c r="AF1518" s="123">
        <f t="shared" si="206"/>
        <v>8956</v>
      </c>
    </row>
    <row r="1519" spans="1:32" ht="230.25" hidden="1" outlineLevel="3" thickBot="1" x14ac:dyDescent="0.25">
      <c r="A1519" s="144" t="s">
        <v>1244</v>
      </c>
      <c r="B1519" s="649"/>
      <c r="C1519" s="598"/>
      <c r="D1519" s="604"/>
      <c r="E1519" s="224" t="s">
        <v>1223</v>
      </c>
      <c r="F1519" s="482" t="s">
        <v>6403</v>
      </c>
      <c r="G1519" s="206" t="s">
        <v>1197</v>
      </c>
      <c r="H1519" s="533" t="s">
        <v>1228</v>
      </c>
      <c r="I1519" s="145" t="s">
        <v>1198</v>
      </c>
      <c r="J1519" s="130">
        <v>3</v>
      </c>
      <c r="K1519" s="178" t="s">
        <v>444</v>
      </c>
      <c r="L1519" s="125" t="s">
        <v>1202</v>
      </c>
      <c r="M1519" s="166">
        <v>2</v>
      </c>
      <c r="N1519" s="147">
        <f t="shared" si="212"/>
        <v>6</v>
      </c>
      <c r="O1519" s="551" t="s">
        <v>6563</v>
      </c>
      <c r="P1519" s="481" t="s">
        <v>6070</v>
      </c>
      <c r="Q1519" s="338">
        <v>2</v>
      </c>
      <c r="R1519" s="171">
        <f t="shared" si="211"/>
        <v>12</v>
      </c>
      <c r="S1519" s="176"/>
      <c r="T1519" s="491"/>
      <c r="U1519" s="453"/>
      <c r="V1519" s="453"/>
      <c r="W1519" s="209"/>
      <c r="X1519" s="172"/>
      <c r="Y1519" s="211"/>
      <c r="Z1519" s="209"/>
      <c r="AA1519" s="209"/>
      <c r="AB1519" s="172"/>
      <c r="AC1519" s="173"/>
      <c r="AD1519" s="109"/>
      <c r="AE1519" s="123"/>
      <c r="AF1519" s="123">
        <f t="shared" si="206"/>
        <v>8957</v>
      </c>
    </row>
    <row r="1520" spans="1:32" ht="230.25" hidden="1" outlineLevel="3" thickBot="1" x14ac:dyDescent="0.25">
      <c r="A1520" s="251" t="s">
        <v>5425</v>
      </c>
      <c r="B1520" s="646" t="s">
        <v>4427</v>
      </c>
      <c r="C1520" s="637" t="s">
        <v>3881</v>
      </c>
      <c r="D1520" s="626" t="s">
        <v>3844</v>
      </c>
      <c r="E1520" s="206" t="s">
        <v>786</v>
      </c>
      <c r="F1520" s="206" t="s">
        <v>3921</v>
      </c>
      <c r="G1520" s="206" t="s">
        <v>729</v>
      </c>
      <c r="H1520" s="531" t="s">
        <v>1227</v>
      </c>
      <c r="I1520" s="145" t="s">
        <v>768</v>
      </c>
      <c r="J1520" s="130">
        <v>1</v>
      </c>
      <c r="K1520" s="162" t="s">
        <v>444</v>
      </c>
      <c r="L1520" s="145" t="s">
        <v>743</v>
      </c>
      <c r="M1520" s="131">
        <v>2</v>
      </c>
      <c r="N1520" s="132">
        <f t="shared" si="212"/>
        <v>2</v>
      </c>
      <c r="O1520" s="551" t="s">
        <v>6563</v>
      </c>
      <c r="P1520" s="70" t="s">
        <v>103</v>
      </c>
      <c r="Q1520" s="321">
        <v>5</v>
      </c>
      <c r="R1520" s="171">
        <f t="shared" si="211"/>
        <v>10</v>
      </c>
      <c r="S1520" s="159"/>
      <c r="T1520" s="494"/>
      <c r="U1520" s="451"/>
      <c r="V1520" s="451"/>
      <c r="W1520" s="209"/>
      <c r="X1520" s="209"/>
      <c r="Y1520" s="211"/>
      <c r="Z1520" s="209"/>
      <c r="AA1520" s="209"/>
      <c r="AB1520" s="160"/>
      <c r="AC1520" s="155"/>
      <c r="AD1520" s="119"/>
      <c r="AE1520" s="78"/>
      <c r="AF1520" s="123">
        <f t="shared" si="206"/>
        <v>13378</v>
      </c>
    </row>
    <row r="1521" spans="1:32" ht="230.25" hidden="1" outlineLevel="3" thickBot="1" x14ac:dyDescent="0.25">
      <c r="A1521" s="251" t="s">
        <v>5426</v>
      </c>
      <c r="B1521" s="597"/>
      <c r="C1521" s="637"/>
      <c r="D1521" s="626"/>
      <c r="E1521" s="206" t="s">
        <v>788</v>
      </c>
      <c r="F1521" s="206" t="s">
        <v>3922</v>
      </c>
      <c r="G1521" s="206" t="s">
        <v>729</v>
      </c>
      <c r="H1521" s="531" t="s">
        <v>1227</v>
      </c>
      <c r="I1521" s="145" t="s">
        <v>768</v>
      </c>
      <c r="J1521" s="130">
        <v>1</v>
      </c>
      <c r="K1521" s="162" t="s">
        <v>444</v>
      </c>
      <c r="L1521" s="145" t="s">
        <v>743</v>
      </c>
      <c r="M1521" s="131">
        <v>2</v>
      </c>
      <c r="N1521" s="132">
        <f t="shared" si="212"/>
        <v>2</v>
      </c>
      <c r="O1521" s="551" t="s">
        <v>6563</v>
      </c>
      <c r="P1521" s="70" t="s">
        <v>103</v>
      </c>
      <c r="Q1521" s="321">
        <v>5</v>
      </c>
      <c r="R1521" s="171">
        <f t="shared" si="211"/>
        <v>10</v>
      </c>
      <c r="S1521" s="159"/>
      <c r="T1521" s="494"/>
      <c r="U1521" s="451"/>
      <c r="V1521" s="451"/>
      <c r="W1521" s="209"/>
      <c r="X1521" s="209"/>
      <c r="Y1521" s="211"/>
      <c r="Z1521" s="209"/>
      <c r="AA1521" s="209"/>
      <c r="AB1521" s="160"/>
      <c r="AC1521" s="155"/>
      <c r="AD1521" s="119"/>
      <c r="AE1521" s="78"/>
      <c r="AF1521" s="123">
        <f t="shared" si="206"/>
        <v>13379</v>
      </c>
    </row>
    <row r="1522" spans="1:32" ht="230.25" hidden="1" outlineLevel="3" thickBot="1" x14ac:dyDescent="0.25">
      <c r="A1522" s="251" t="s">
        <v>5427</v>
      </c>
      <c r="B1522" s="646" t="s">
        <v>4428</v>
      </c>
      <c r="C1522" s="637" t="s">
        <v>3882</v>
      </c>
      <c r="D1522" s="626" t="s">
        <v>3844</v>
      </c>
      <c r="E1522" s="206" t="s">
        <v>786</v>
      </c>
      <c r="F1522" s="206" t="s">
        <v>3921</v>
      </c>
      <c r="G1522" s="206" t="s">
        <v>729</v>
      </c>
      <c r="H1522" s="531" t="s">
        <v>1227</v>
      </c>
      <c r="I1522" s="145" t="s">
        <v>768</v>
      </c>
      <c r="J1522" s="130">
        <v>1</v>
      </c>
      <c r="K1522" s="162" t="s">
        <v>444</v>
      </c>
      <c r="L1522" s="145" t="s">
        <v>743</v>
      </c>
      <c r="M1522" s="131">
        <v>2</v>
      </c>
      <c r="N1522" s="132">
        <f t="shared" si="212"/>
        <v>2</v>
      </c>
      <c r="O1522" s="551" t="s">
        <v>6563</v>
      </c>
      <c r="P1522" s="70" t="s">
        <v>103</v>
      </c>
      <c r="Q1522" s="321">
        <v>5</v>
      </c>
      <c r="R1522" s="171">
        <f t="shared" si="211"/>
        <v>10</v>
      </c>
      <c r="S1522" s="159"/>
      <c r="T1522" s="494"/>
      <c r="U1522" s="451"/>
      <c r="V1522" s="451"/>
      <c r="W1522" s="209"/>
      <c r="X1522" s="209"/>
      <c r="Y1522" s="211"/>
      <c r="Z1522" s="209"/>
      <c r="AA1522" s="209"/>
      <c r="AB1522" s="160"/>
      <c r="AC1522" s="155"/>
      <c r="AD1522" s="119"/>
      <c r="AE1522" s="78"/>
      <c r="AF1522" s="123">
        <f t="shared" si="206"/>
        <v>13380</v>
      </c>
    </row>
    <row r="1523" spans="1:32" ht="230.25" hidden="1" outlineLevel="3" thickBot="1" x14ac:dyDescent="0.25">
      <c r="A1523" s="251" t="s">
        <v>5428</v>
      </c>
      <c r="B1523" s="597"/>
      <c r="C1523" s="637"/>
      <c r="D1523" s="626"/>
      <c r="E1523" s="206" t="s">
        <v>788</v>
      </c>
      <c r="F1523" s="206" t="s">
        <v>4429</v>
      </c>
      <c r="G1523" s="206" t="s">
        <v>729</v>
      </c>
      <c r="H1523" s="531" t="s">
        <v>1227</v>
      </c>
      <c r="I1523" s="145" t="s">
        <v>768</v>
      </c>
      <c r="J1523" s="130">
        <v>1</v>
      </c>
      <c r="K1523" s="162" t="s">
        <v>444</v>
      </c>
      <c r="L1523" s="145" t="s">
        <v>743</v>
      </c>
      <c r="M1523" s="131">
        <v>2</v>
      </c>
      <c r="N1523" s="132">
        <f t="shared" si="212"/>
        <v>2</v>
      </c>
      <c r="O1523" s="551" t="s">
        <v>6563</v>
      </c>
      <c r="P1523" s="70" t="s">
        <v>103</v>
      </c>
      <c r="Q1523" s="321">
        <v>5</v>
      </c>
      <c r="R1523" s="171">
        <f t="shared" si="211"/>
        <v>10</v>
      </c>
      <c r="S1523" s="159"/>
      <c r="T1523" s="494"/>
      <c r="U1523" s="451"/>
      <c r="V1523" s="451"/>
      <c r="W1523" s="209"/>
      <c r="X1523" s="209"/>
      <c r="Y1523" s="211"/>
      <c r="Z1523" s="209"/>
      <c r="AA1523" s="209"/>
      <c r="AB1523" s="160"/>
      <c r="AC1523" s="155"/>
      <c r="AD1523" s="119"/>
      <c r="AE1523" s="78"/>
      <c r="AF1523" s="123">
        <f t="shared" si="206"/>
        <v>13381</v>
      </c>
    </row>
    <row r="1524" spans="1:32" ht="230.25" hidden="1" outlineLevel="3" thickBot="1" x14ac:dyDescent="0.25">
      <c r="A1524" s="251" t="s">
        <v>5429</v>
      </c>
      <c r="B1524" s="646" t="s">
        <v>3872</v>
      </c>
      <c r="C1524" s="623" t="s">
        <v>3870</v>
      </c>
      <c r="D1524" s="603" t="s">
        <v>6404</v>
      </c>
      <c r="E1524" s="224" t="s">
        <v>770</v>
      </c>
      <c r="F1524" s="482" t="s">
        <v>6405</v>
      </c>
      <c r="G1524" s="492" t="s">
        <v>729</v>
      </c>
      <c r="H1524" s="531" t="s">
        <v>1227</v>
      </c>
      <c r="I1524" s="145" t="s">
        <v>768</v>
      </c>
      <c r="J1524" s="130">
        <v>3</v>
      </c>
      <c r="K1524" s="178" t="s">
        <v>444</v>
      </c>
      <c r="L1524" s="125" t="s">
        <v>1199</v>
      </c>
      <c r="M1524" s="166">
        <v>2</v>
      </c>
      <c r="N1524" s="147">
        <f t="shared" si="212"/>
        <v>6</v>
      </c>
      <c r="O1524" s="551" t="s">
        <v>6563</v>
      </c>
      <c r="P1524" s="70" t="s">
        <v>103</v>
      </c>
      <c r="Q1524" s="338">
        <v>5</v>
      </c>
      <c r="R1524" s="171">
        <f t="shared" ref="R1524:R1531" si="213">J1524*M1524*Q1524</f>
        <v>30</v>
      </c>
      <c r="S1524" s="176"/>
      <c r="T1524" s="491"/>
      <c r="U1524" s="453"/>
      <c r="V1524" s="453"/>
      <c r="W1524" s="209"/>
      <c r="X1524" s="172"/>
      <c r="Y1524" s="211"/>
      <c r="Z1524" s="209"/>
      <c r="AA1524" s="209"/>
      <c r="AB1524" s="172"/>
      <c r="AC1524" s="173">
        <f>Z1524*AA1524*AB1524</f>
        <v>0</v>
      </c>
      <c r="AD1524" s="109" t="s">
        <v>109</v>
      </c>
      <c r="AE1524" s="123"/>
      <c r="AF1524" s="123">
        <f t="shared" si="206"/>
        <v>13382</v>
      </c>
    </row>
    <row r="1525" spans="1:32" ht="230.25" hidden="1" outlineLevel="3" thickBot="1" x14ac:dyDescent="0.25">
      <c r="A1525" s="251" t="s">
        <v>5430</v>
      </c>
      <c r="B1525" s="597"/>
      <c r="C1525" s="599"/>
      <c r="D1525" s="605"/>
      <c r="E1525" s="224" t="s">
        <v>1223</v>
      </c>
      <c r="F1525" s="482" t="s">
        <v>6406</v>
      </c>
      <c r="G1525" s="206" t="s">
        <v>1197</v>
      </c>
      <c r="H1525" s="533" t="s">
        <v>1228</v>
      </c>
      <c r="I1525" s="145" t="s">
        <v>1198</v>
      </c>
      <c r="J1525" s="130">
        <v>3</v>
      </c>
      <c r="K1525" s="178" t="s">
        <v>444</v>
      </c>
      <c r="L1525" s="125" t="s">
        <v>1202</v>
      </c>
      <c r="M1525" s="166">
        <v>2</v>
      </c>
      <c r="N1525" s="147">
        <f t="shared" si="212"/>
        <v>6</v>
      </c>
      <c r="O1525" s="551" t="s">
        <v>6563</v>
      </c>
      <c r="P1525" s="481" t="s">
        <v>6394</v>
      </c>
      <c r="Q1525" s="338">
        <v>2</v>
      </c>
      <c r="R1525" s="171">
        <f t="shared" si="213"/>
        <v>12</v>
      </c>
      <c r="S1525" s="176"/>
      <c r="T1525" s="491"/>
      <c r="U1525" s="453"/>
      <c r="V1525" s="453"/>
      <c r="W1525" s="209"/>
      <c r="X1525" s="172"/>
      <c r="Y1525" s="211"/>
      <c r="Z1525" s="209"/>
      <c r="AA1525" s="209"/>
      <c r="AB1525" s="172"/>
      <c r="AC1525" s="173"/>
      <c r="AD1525" s="109"/>
      <c r="AE1525" s="123"/>
      <c r="AF1525" s="123">
        <f t="shared" si="206"/>
        <v>13383</v>
      </c>
    </row>
    <row r="1526" spans="1:32" ht="230.25" hidden="1" outlineLevel="3" thickBot="1" x14ac:dyDescent="0.25">
      <c r="A1526" s="251" t="s">
        <v>5431</v>
      </c>
      <c r="B1526" s="658" t="s">
        <v>3923</v>
      </c>
      <c r="C1526" s="600" t="s">
        <v>5823</v>
      </c>
      <c r="D1526" s="624" t="s">
        <v>437</v>
      </c>
      <c r="E1526" s="212" t="s">
        <v>194</v>
      </c>
      <c r="F1526" s="139" t="s">
        <v>3924</v>
      </c>
      <c r="G1526" s="209" t="s">
        <v>1247</v>
      </c>
      <c r="H1526" s="252" t="s">
        <v>1228</v>
      </c>
      <c r="I1526" s="215" t="s">
        <v>1178</v>
      </c>
      <c r="J1526" s="257">
        <v>3</v>
      </c>
      <c r="K1526" s="178" t="s">
        <v>193</v>
      </c>
      <c r="L1526" s="256" t="s">
        <v>436</v>
      </c>
      <c r="M1526" s="148">
        <v>1</v>
      </c>
      <c r="N1526" s="147">
        <f t="shared" si="212"/>
        <v>3</v>
      </c>
      <c r="O1526" s="551" t="s">
        <v>6563</v>
      </c>
      <c r="P1526" s="157" t="s">
        <v>103</v>
      </c>
      <c r="Q1526" s="338">
        <v>5</v>
      </c>
      <c r="R1526" s="171">
        <f>J1526*M1526*Q1526</f>
        <v>15</v>
      </c>
      <c r="S1526" s="193"/>
      <c r="T1526" s="193"/>
      <c r="U1526" s="193"/>
      <c r="V1526" s="193"/>
      <c r="W1526" s="139"/>
      <c r="X1526" s="139"/>
      <c r="Y1526" s="151"/>
      <c r="Z1526" s="139"/>
      <c r="AA1526" s="139"/>
      <c r="AB1526" s="152"/>
      <c r="AC1526" s="155"/>
      <c r="AD1526" s="119"/>
      <c r="AE1526" s="78"/>
      <c r="AF1526" s="123">
        <f t="shared" si="206"/>
        <v>13384</v>
      </c>
    </row>
    <row r="1527" spans="1:32" ht="230.25" hidden="1" outlineLevel="3" thickBot="1" x14ac:dyDescent="0.25">
      <c r="A1527" s="251" t="s">
        <v>5432</v>
      </c>
      <c r="B1527" s="659"/>
      <c r="C1527" s="601"/>
      <c r="D1527" s="638"/>
      <c r="E1527" s="212" t="s">
        <v>3846</v>
      </c>
      <c r="F1527" s="167" t="s">
        <v>5774</v>
      </c>
      <c r="G1527" s="209" t="s">
        <v>729</v>
      </c>
      <c r="H1527" s="526" t="s">
        <v>1227</v>
      </c>
      <c r="I1527" s="215" t="s">
        <v>768</v>
      </c>
      <c r="J1527" s="255">
        <v>1</v>
      </c>
      <c r="K1527" s="178" t="s">
        <v>446</v>
      </c>
      <c r="L1527" s="256" t="s">
        <v>5792</v>
      </c>
      <c r="M1527" s="148">
        <v>1</v>
      </c>
      <c r="N1527" s="147">
        <f t="shared" si="212"/>
        <v>1</v>
      </c>
      <c r="O1527" s="551" t="s">
        <v>6563</v>
      </c>
      <c r="P1527" s="157" t="s">
        <v>103</v>
      </c>
      <c r="Q1527" s="338">
        <v>5</v>
      </c>
      <c r="R1527" s="171">
        <f>J1527*M1527*Q1527</f>
        <v>5</v>
      </c>
      <c r="S1527" s="193"/>
      <c r="T1527" s="193"/>
      <c r="U1527" s="193"/>
      <c r="V1527" s="193"/>
      <c r="W1527" s="139"/>
      <c r="X1527" s="139"/>
      <c r="Y1527" s="151"/>
      <c r="Z1527" s="139"/>
      <c r="AA1527" s="139"/>
      <c r="AB1527" s="152"/>
      <c r="AC1527" s="155"/>
      <c r="AD1527" s="119"/>
      <c r="AE1527" s="78"/>
      <c r="AF1527" s="123">
        <f t="shared" si="206"/>
        <v>13385</v>
      </c>
    </row>
    <row r="1528" spans="1:32" ht="230.25" hidden="1" outlineLevel="3" thickBot="1" x14ac:dyDescent="0.25">
      <c r="A1528" s="251" t="s">
        <v>5433</v>
      </c>
      <c r="B1528" s="659"/>
      <c r="C1528" s="601"/>
      <c r="D1528" s="638"/>
      <c r="E1528" s="212" t="s">
        <v>187</v>
      </c>
      <c r="F1528" s="139" t="s">
        <v>3924</v>
      </c>
      <c r="G1528" s="209" t="s">
        <v>1247</v>
      </c>
      <c r="H1528" s="252" t="s">
        <v>1228</v>
      </c>
      <c r="I1528" s="215" t="s">
        <v>1178</v>
      </c>
      <c r="J1528" s="255">
        <v>3</v>
      </c>
      <c r="K1528" s="178" t="s">
        <v>404</v>
      </c>
      <c r="L1528" s="256" t="s">
        <v>436</v>
      </c>
      <c r="M1528" s="148">
        <v>1</v>
      </c>
      <c r="N1528" s="147">
        <f t="shared" si="212"/>
        <v>3</v>
      </c>
      <c r="O1528" s="551" t="s">
        <v>6563</v>
      </c>
      <c r="P1528" s="157" t="s">
        <v>103</v>
      </c>
      <c r="Q1528" s="338">
        <v>5</v>
      </c>
      <c r="R1528" s="171">
        <f>J1528*M1528*Q1528</f>
        <v>15</v>
      </c>
      <c r="S1528" s="193"/>
      <c r="T1528" s="193"/>
      <c r="U1528" s="193"/>
      <c r="V1528" s="193"/>
      <c r="W1528" s="139"/>
      <c r="X1528" s="139"/>
      <c r="Y1528" s="151"/>
      <c r="Z1528" s="139"/>
      <c r="AA1528" s="139"/>
      <c r="AB1528" s="152"/>
      <c r="AC1528" s="155"/>
      <c r="AD1528" s="119"/>
      <c r="AE1528" s="78"/>
      <c r="AF1528" s="123">
        <f t="shared" si="206"/>
        <v>13386</v>
      </c>
    </row>
    <row r="1529" spans="1:32" ht="230.25" hidden="1" outlineLevel="3" thickBot="1" x14ac:dyDescent="0.25">
      <c r="A1529" s="251" t="s">
        <v>5434</v>
      </c>
      <c r="B1529" s="660"/>
      <c r="C1529" s="602"/>
      <c r="D1529" s="625"/>
      <c r="E1529" s="212" t="s">
        <v>3847</v>
      </c>
      <c r="F1529" s="167" t="s">
        <v>5889</v>
      </c>
      <c r="G1529" s="209" t="s">
        <v>1247</v>
      </c>
      <c r="H1529" s="252" t="s">
        <v>1228</v>
      </c>
      <c r="I1529" s="215" t="s">
        <v>1178</v>
      </c>
      <c r="J1529" s="255">
        <v>3</v>
      </c>
      <c r="K1529" s="367" t="s">
        <v>444</v>
      </c>
      <c r="L1529" s="215" t="s">
        <v>743</v>
      </c>
      <c r="M1529" s="148">
        <v>1</v>
      </c>
      <c r="N1529" s="147">
        <f t="shared" si="212"/>
        <v>3</v>
      </c>
      <c r="O1529" s="551" t="s">
        <v>6563</v>
      </c>
      <c r="P1529" s="552" t="s">
        <v>103</v>
      </c>
      <c r="Q1529" s="524">
        <v>5</v>
      </c>
      <c r="R1529" s="171">
        <f>J1529*M1529*Q1529</f>
        <v>15</v>
      </c>
      <c r="S1529" s="193"/>
      <c r="T1529" s="193"/>
      <c r="U1529" s="193"/>
      <c r="V1529" s="193"/>
      <c r="W1529" s="139"/>
      <c r="X1529" s="139"/>
      <c r="Y1529" s="151"/>
      <c r="Z1529" s="139"/>
      <c r="AA1529" s="139"/>
      <c r="AB1529" s="152"/>
      <c r="AC1529" s="155"/>
      <c r="AD1529" s="119"/>
      <c r="AE1529" s="78"/>
      <c r="AF1529" s="123">
        <f t="shared" si="206"/>
        <v>13387</v>
      </c>
    </row>
    <row r="1530" spans="1:32" ht="230.25" hidden="1" outlineLevel="3" thickBot="1" x14ac:dyDescent="0.25">
      <c r="A1530" s="251" t="s">
        <v>5435</v>
      </c>
      <c r="B1530" s="646" t="s">
        <v>3925</v>
      </c>
      <c r="C1530" s="598" t="s">
        <v>3873</v>
      </c>
      <c r="D1530" s="604" t="s">
        <v>158</v>
      </c>
      <c r="E1530" s="224" t="s">
        <v>375</v>
      </c>
      <c r="F1530" s="224" t="s">
        <v>3926</v>
      </c>
      <c r="G1530" s="206" t="s">
        <v>729</v>
      </c>
      <c r="H1530" s="526" t="s">
        <v>1227</v>
      </c>
      <c r="I1530" s="145" t="s">
        <v>768</v>
      </c>
      <c r="J1530" s="130">
        <v>1</v>
      </c>
      <c r="K1530" s="178" t="s">
        <v>193</v>
      </c>
      <c r="L1530" s="125" t="s">
        <v>435</v>
      </c>
      <c r="M1530" s="166">
        <v>2</v>
      </c>
      <c r="N1530" s="147">
        <f t="shared" si="212"/>
        <v>2</v>
      </c>
      <c r="O1530" s="551" t="s">
        <v>6563</v>
      </c>
      <c r="P1530" s="157" t="s">
        <v>103</v>
      </c>
      <c r="Q1530" s="338">
        <v>5</v>
      </c>
      <c r="R1530" s="171">
        <f t="shared" si="213"/>
        <v>10</v>
      </c>
      <c r="S1530" s="193"/>
      <c r="T1530" s="193"/>
      <c r="U1530" s="193"/>
      <c r="V1530" s="193"/>
      <c r="W1530" s="139"/>
      <c r="X1530" s="139"/>
      <c r="Y1530" s="151"/>
      <c r="Z1530" s="139"/>
      <c r="AA1530" s="139"/>
      <c r="AB1530" s="152"/>
      <c r="AC1530" s="155"/>
      <c r="AD1530" s="119"/>
      <c r="AE1530" s="78"/>
      <c r="AF1530" s="123">
        <f t="shared" si="206"/>
        <v>13388</v>
      </c>
    </row>
    <row r="1531" spans="1:32" ht="230.25" hidden="1" outlineLevel="3" thickBot="1" x14ac:dyDescent="0.25">
      <c r="A1531" s="251" t="s">
        <v>5436</v>
      </c>
      <c r="B1531" s="597"/>
      <c r="C1531" s="598"/>
      <c r="D1531" s="604"/>
      <c r="E1531" s="224" t="s">
        <v>378</v>
      </c>
      <c r="F1531" s="482" t="s">
        <v>6406</v>
      </c>
      <c r="G1531" s="206" t="s">
        <v>1247</v>
      </c>
      <c r="H1531" s="217" t="s">
        <v>1228</v>
      </c>
      <c r="I1531" s="145" t="s">
        <v>1178</v>
      </c>
      <c r="J1531" s="146">
        <v>3</v>
      </c>
      <c r="K1531" s="178" t="s">
        <v>193</v>
      </c>
      <c r="L1531" s="125" t="s">
        <v>436</v>
      </c>
      <c r="M1531" s="166">
        <v>2</v>
      </c>
      <c r="N1531" s="147">
        <f t="shared" si="212"/>
        <v>6</v>
      </c>
      <c r="O1531" s="551" t="s">
        <v>6563</v>
      </c>
      <c r="P1531" s="481" t="s">
        <v>6394</v>
      </c>
      <c r="Q1531" s="338">
        <v>5</v>
      </c>
      <c r="R1531" s="171">
        <f t="shared" si="213"/>
        <v>30</v>
      </c>
      <c r="S1531" s="193"/>
      <c r="T1531" s="193"/>
      <c r="U1531" s="193"/>
      <c r="V1531" s="193"/>
      <c r="W1531" s="139"/>
      <c r="X1531" s="139"/>
      <c r="Y1531" s="151"/>
      <c r="Z1531" s="139"/>
      <c r="AA1531" s="139"/>
      <c r="AB1531" s="152"/>
      <c r="AC1531" s="155"/>
      <c r="AD1531" s="119"/>
      <c r="AE1531" s="78"/>
      <c r="AF1531" s="123">
        <f t="shared" si="206"/>
        <v>13389</v>
      </c>
    </row>
    <row r="1532" spans="1:32" ht="230.25" hidden="1" outlineLevel="3" thickBot="1" x14ac:dyDescent="0.25">
      <c r="A1532" s="251" t="s">
        <v>5437</v>
      </c>
      <c r="B1532" s="646" t="s">
        <v>3871</v>
      </c>
      <c r="C1532" s="623" t="s">
        <v>3874</v>
      </c>
      <c r="D1532" s="603" t="s">
        <v>1196</v>
      </c>
      <c r="E1532" s="224" t="s">
        <v>770</v>
      </c>
      <c r="F1532" s="482" t="s">
        <v>6407</v>
      </c>
      <c r="G1532" s="492" t="s">
        <v>729</v>
      </c>
      <c r="H1532" s="531" t="s">
        <v>1227</v>
      </c>
      <c r="I1532" s="145" t="s">
        <v>768</v>
      </c>
      <c r="J1532" s="146">
        <v>3</v>
      </c>
      <c r="K1532" s="178" t="s">
        <v>444</v>
      </c>
      <c r="L1532" s="125" t="s">
        <v>1199</v>
      </c>
      <c r="M1532" s="166">
        <v>2</v>
      </c>
      <c r="N1532" s="147">
        <f t="shared" si="212"/>
        <v>6</v>
      </c>
      <c r="O1532" s="551" t="s">
        <v>6563</v>
      </c>
      <c r="P1532" s="481" t="s">
        <v>103</v>
      </c>
      <c r="Q1532" s="338">
        <v>5</v>
      </c>
      <c r="R1532" s="171">
        <f t="shared" ref="R1532:R1564" si="214">J1532*M1532*Q1532</f>
        <v>30</v>
      </c>
      <c r="S1532" s="176"/>
      <c r="T1532" s="491"/>
      <c r="U1532" s="453"/>
      <c r="V1532" s="453"/>
      <c r="W1532" s="209"/>
      <c r="X1532" s="172"/>
      <c r="Y1532" s="211"/>
      <c r="Z1532" s="209"/>
      <c r="AA1532" s="209"/>
      <c r="AB1532" s="172"/>
      <c r="AC1532" s="173">
        <f>Z1532*AA1532*AB1532</f>
        <v>0</v>
      </c>
      <c r="AD1532" s="109" t="s">
        <v>109</v>
      </c>
      <c r="AE1532" s="123"/>
      <c r="AF1532" s="123">
        <f t="shared" ref="AF1532:AF1595" si="215">VALUE(RIGHT((IF(A1532="",0,A1532)),5))</f>
        <v>13390</v>
      </c>
    </row>
    <row r="1533" spans="1:32" ht="230.25" hidden="1" outlineLevel="3" thickBot="1" x14ac:dyDescent="0.25">
      <c r="A1533" s="251" t="s">
        <v>5438</v>
      </c>
      <c r="B1533" s="597"/>
      <c r="C1533" s="599"/>
      <c r="D1533" s="605"/>
      <c r="E1533" s="224" t="s">
        <v>1223</v>
      </c>
      <c r="F1533" s="482" t="s">
        <v>6408</v>
      </c>
      <c r="G1533" s="206" t="s">
        <v>1247</v>
      </c>
      <c r="H1533" s="217" t="s">
        <v>1228</v>
      </c>
      <c r="I1533" s="145" t="s">
        <v>1178</v>
      </c>
      <c r="J1533" s="146">
        <v>3</v>
      </c>
      <c r="K1533" s="178" t="s">
        <v>444</v>
      </c>
      <c r="L1533" s="125" t="s">
        <v>1202</v>
      </c>
      <c r="M1533" s="166">
        <v>2</v>
      </c>
      <c r="N1533" s="147">
        <f t="shared" si="212"/>
        <v>6</v>
      </c>
      <c r="O1533" s="551" t="s">
        <v>6563</v>
      </c>
      <c r="P1533" s="481" t="s">
        <v>6394</v>
      </c>
      <c r="Q1533" s="338">
        <v>2</v>
      </c>
      <c r="R1533" s="171">
        <f t="shared" si="214"/>
        <v>12</v>
      </c>
      <c r="S1533" s="176"/>
      <c r="T1533" s="491"/>
      <c r="U1533" s="453"/>
      <c r="V1533" s="453"/>
      <c r="W1533" s="209"/>
      <c r="X1533" s="172"/>
      <c r="Y1533" s="211"/>
      <c r="Z1533" s="209"/>
      <c r="AA1533" s="209"/>
      <c r="AB1533" s="172"/>
      <c r="AC1533" s="173"/>
      <c r="AD1533" s="109"/>
      <c r="AE1533" s="123"/>
      <c r="AF1533" s="123">
        <f t="shared" si="215"/>
        <v>13391</v>
      </c>
    </row>
    <row r="1534" spans="1:32" ht="230.25" hidden="1" outlineLevel="3" thickBot="1" x14ac:dyDescent="0.25">
      <c r="A1534" s="251" t="s">
        <v>5439</v>
      </c>
      <c r="B1534" s="403" t="s">
        <v>3875</v>
      </c>
      <c r="C1534" s="274" t="s">
        <v>3876</v>
      </c>
      <c r="D1534" s="224"/>
      <c r="E1534" s="224" t="s">
        <v>2417</v>
      </c>
      <c r="F1534" s="482" t="s">
        <v>6408</v>
      </c>
      <c r="G1534" s="206" t="s">
        <v>1247</v>
      </c>
      <c r="H1534" s="217" t="s">
        <v>1228</v>
      </c>
      <c r="I1534" s="145" t="s">
        <v>1178</v>
      </c>
      <c r="J1534" s="146">
        <v>3</v>
      </c>
      <c r="K1534" s="178" t="s">
        <v>446</v>
      </c>
      <c r="L1534" s="125" t="s">
        <v>1199</v>
      </c>
      <c r="M1534" s="166">
        <v>1</v>
      </c>
      <c r="N1534" s="147">
        <f t="shared" si="212"/>
        <v>3</v>
      </c>
      <c r="O1534" s="551" t="s">
        <v>6563</v>
      </c>
      <c r="P1534" s="481" t="s">
        <v>6394</v>
      </c>
      <c r="Q1534" s="338">
        <v>2</v>
      </c>
      <c r="R1534" s="171">
        <f t="shared" si="214"/>
        <v>6</v>
      </c>
      <c r="S1534" s="193"/>
      <c r="T1534" s="193"/>
      <c r="U1534" s="193"/>
      <c r="V1534" s="193"/>
      <c r="W1534" s="139"/>
      <c r="X1534" s="139"/>
      <c r="Y1534" s="151"/>
      <c r="Z1534" s="139"/>
      <c r="AA1534" s="139"/>
      <c r="AB1534" s="152"/>
      <c r="AC1534" s="155"/>
      <c r="AD1534" s="119"/>
      <c r="AE1534" s="78"/>
      <c r="AF1534" s="123">
        <f t="shared" si="215"/>
        <v>13392</v>
      </c>
    </row>
    <row r="1535" spans="1:32" ht="230.25" hidden="1" outlineLevel="3" thickBot="1" x14ac:dyDescent="0.25">
      <c r="A1535" s="251" t="s">
        <v>5440</v>
      </c>
      <c r="B1535" s="646" t="s">
        <v>4430</v>
      </c>
      <c r="C1535" s="637" t="s">
        <v>3877</v>
      </c>
      <c r="D1535" s="626" t="s">
        <v>3844</v>
      </c>
      <c r="E1535" s="206" t="s">
        <v>786</v>
      </c>
      <c r="F1535" s="492" t="s">
        <v>3927</v>
      </c>
      <c r="G1535" s="206" t="s">
        <v>729</v>
      </c>
      <c r="H1535" s="531" t="s">
        <v>1227</v>
      </c>
      <c r="I1535" s="145" t="s">
        <v>768</v>
      </c>
      <c r="J1535" s="130">
        <v>1</v>
      </c>
      <c r="K1535" s="162" t="s">
        <v>444</v>
      </c>
      <c r="L1535" s="145" t="s">
        <v>743</v>
      </c>
      <c r="M1535" s="131">
        <v>2</v>
      </c>
      <c r="N1535" s="132">
        <f t="shared" si="212"/>
        <v>2</v>
      </c>
      <c r="O1535" s="551" t="s">
        <v>6563</v>
      </c>
      <c r="P1535" s="70" t="s">
        <v>103</v>
      </c>
      <c r="Q1535" s="321">
        <v>5</v>
      </c>
      <c r="R1535" s="171">
        <f t="shared" si="214"/>
        <v>10</v>
      </c>
      <c r="S1535" s="159"/>
      <c r="T1535" s="494"/>
      <c r="U1535" s="451"/>
      <c r="V1535" s="451"/>
      <c r="W1535" s="209"/>
      <c r="X1535" s="209"/>
      <c r="Y1535" s="211"/>
      <c r="Z1535" s="209"/>
      <c r="AA1535" s="209"/>
      <c r="AB1535" s="160"/>
      <c r="AC1535" s="155"/>
      <c r="AD1535" s="119"/>
      <c r="AE1535" s="78"/>
      <c r="AF1535" s="123">
        <f t="shared" si="215"/>
        <v>13393</v>
      </c>
    </row>
    <row r="1536" spans="1:32" ht="230.25" hidden="1" outlineLevel="3" thickBot="1" x14ac:dyDescent="0.25">
      <c r="A1536" s="251" t="s">
        <v>5441</v>
      </c>
      <c r="B1536" s="597"/>
      <c r="C1536" s="637"/>
      <c r="D1536" s="626"/>
      <c r="E1536" s="206" t="s">
        <v>788</v>
      </c>
      <c r="F1536" s="482" t="s">
        <v>6408</v>
      </c>
      <c r="G1536" s="206" t="s">
        <v>1247</v>
      </c>
      <c r="H1536" s="217" t="s">
        <v>1228</v>
      </c>
      <c r="I1536" s="145" t="s">
        <v>1178</v>
      </c>
      <c r="J1536" s="146">
        <v>3</v>
      </c>
      <c r="K1536" s="162" t="s">
        <v>444</v>
      </c>
      <c r="L1536" s="145" t="s">
        <v>743</v>
      </c>
      <c r="M1536" s="131">
        <v>2</v>
      </c>
      <c r="N1536" s="132">
        <f t="shared" si="212"/>
        <v>6</v>
      </c>
      <c r="O1536" s="551" t="s">
        <v>6563</v>
      </c>
      <c r="P1536" s="481" t="s">
        <v>6394</v>
      </c>
      <c r="Q1536" s="321">
        <v>2</v>
      </c>
      <c r="R1536" s="171">
        <f t="shared" si="214"/>
        <v>12</v>
      </c>
      <c r="S1536" s="159"/>
      <c r="T1536" s="494"/>
      <c r="U1536" s="451"/>
      <c r="V1536" s="451"/>
      <c r="W1536" s="209"/>
      <c r="X1536" s="209"/>
      <c r="Y1536" s="211"/>
      <c r="Z1536" s="209"/>
      <c r="AA1536" s="209"/>
      <c r="AB1536" s="160"/>
      <c r="AC1536" s="155"/>
      <c r="AD1536" s="119"/>
      <c r="AE1536" s="78"/>
      <c r="AF1536" s="123">
        <f t="shared" si="215"/>
        <v>13394</v>
      </c>
    </row>
    <row r="1537" spans="1:32" ht="192" hidden="1" customHeight="1" outlineLevel="3" thickBot="1" x14ac:dyDescent="0.25">
      <c r="A1537" s="251" t="s">
        <v>5442</v>
      </c>
      <c r="B1537" s="646" t="s">
        <v>3879</v>
      </c>
      <c r="C1537" s="623" t="s">
        <v>3878</v>
      </c>
      <c r="D1537" s="603" t="s">
        <v>3928</v>
      </c>
      <c r="E1537" s="224" t="s">
        <v>770</v>
      </c>
      <c r="F1537" s="482" t="s">
        <v>6407</v>
      </c>
      <c r="G1537" s="492" t="s">
        <v>729</v>
      </c>
      <c r="H1537" s="531" t="s">
        <v>1227</v>
      </c>
      <c r="I1537" s="145" t="s">
        <v>768</v>
      </c>
      <c r="J1537" s="146">
        <v>3</v>
      </c>
      <c r="K1537" s="178" t="s">
        <v>444</v>
      </c>
      <c r="L1537" s="125" t="s">
        <v>1199</v>
      </c>
      <c r="M1537" s="166">
        <v>2</v>
      </c>
      <c r="N1537" s="147">
        <f t="shared" ref="N1537:N1538" si="216">J1537*M1537</f>
        <v>6</v>
      </c>
      <c r="O1537" s="551" t="s">
        <v>6563</v>
      </c>
      <c r="P1537" s="481" t="s">
        <v>103</v>
      </c>
      <c r="Q1537" s="338">
        <v>5</v>
      </c>
      <c r="R1537" s="171">
        <f t="shared" si="214"/>
        <v>30</v>
      </c>
      <c r="S1537" s="176"/>
      <c r="T1537" s="491"/>
      <c r="U1537" s="453"/>
      <c r="V1537" s="453"/>
      <c r="W1537" s="209"/>
      <c r="X1537" s="172"/>
      <c r="Y1537" s="211"/>
      <c r="Z1537" s="209"/>
      <c r="AA1537" s="209"/>
      <c r="AB1537" s="172"/>
      <c r="AC1537" s="173">
        <f>Z1537*AA1537*AB1537</f>
        <v>0</v>
      </c>
      <c r="AD1537" s="109" t="s">
        <v>109</v>
      </c>
      <c r="AE1537" s="123"/>
      <c r="AF1537" s="123">
        <f t="shared" si="215"/>
        <v>13395</v>
      </c>
    </row>
    <row r="1538" spans="1:32" ht="230.25" hidden="1" outlineLevel="3" thickBot="1" x14ac:dyDescent="0.25">
      <c r="A1538" s="251" t="s">
        <v>5443</v>
      </c>
      <c r="B1538" s="597"/>
      <c r="C1538" s="599"/>
      <c r="D1538" s="605"/>
      <c r="E1538" s="224" t="s">
        <v>1223</v>
      </c>
      <c r="F1538" s="482" t="s">
        <v>6408</v>
      </c>
      <c r="G1538" s="492" t="s">
        <v>1247</v>
      </c>
      <c r="H1538" s="217" t="s">
        <v>1228</v>
      </c>
      <c r="I1538" s="145" t="s">
        <v>1178</v>
      </c>
      <c r="J1538" s="146">
        <v>3</v>
      </c>
      <c r="K1538" s="178" t="s">
        <v>444</v>
      </c>
      <c r="L1538" s="125" t="s">
        <v>1202</v>
      </c>
      <c r="M1538" s="166">
        <v>2</v>
      </c>
      <c r="N1538" s="147">
        <f t="shared" si="216"/>
        <v>6</v>
      </c>
      <c r="O1538" s="551" t="s">
        <v>6563</v>
      </c>
      <c r="P1538" s="481" t="s">
        <v>6394</v>
      </c>
      <c r="Q1538" s="338">
        <v>2</v>
      </c>
      <c r="R1538" s="171">
        <f t="shared" si="214"/>
        <v>12</v>
      </c>
      <c r="S1538" s="176"/>
      <c r="T1538" s="491"/>
      <c r="U1538" s="453"/>
      <c r="V1538" s="453"/>
      <c r="W1538" s="209"/>
      <c r="X1538" s="172"/>
      <c r="Y1538" s="211"/>
      <c r="Z1538" s="209"/>
      <c r="AA1538" s="209"/>
      <c r="AB1538" s="172"/>
      <c r="AC1538" s="173"/>
      <c r="AD1538" s="109"/>
      <c r="AE1538" s="123"/>
      <c r="AF1538" s="123">
        <f t="shared" si="215"/>
        <v>13396</v>
      </c>
    </row>
    <row r="1539" spans="1:32" ht="230.25" hidden="1" outlineLevel="3" thickBot="1" x14ac:dyDescent="0.25">
      <c r="A1539" s="349" t="s">
        <v>5444</v>
      </c>
      <c r="B1539" s="596" t="s">
        <v>4359</v>
      </c>
      <c r="C1539" s="623" t="s">
        <v>3880</v>
      </c>
      <c r="D1539" s="603" t="s">
        <v>720</v>
      </c>
      <c r="E1539" s="224" t="s">
        <v>208</v>
      </c>
      <c r="F1539" s="206" t="s">
        <v>2410</v>
      </c>
      <c r="G1539" s="205" t="s">
        <v>1254</v>
      </c>
      <c r="H1539" s="526" t="s">
        <v>1227</v>
      </c>
      <c r="I1539" s="145" t="s">
        <v>768</v>
      </c>
      <c r="J1539" s="130">
        <v>1</v>
      </c>
      <c r="K1539" s="203" t="s">
        <v>192</v>
      </c>
      <c r="L1539" s="145" t="s">
        <v>203</v>
      </c>
      <c r="M1539" s="149">
        <v>1</v>
      </c>
      <c r="N1539" s="147">
        <f t="shared" si="212"/>
        <v>1</v>
      </c>
      <c r="O1539" s="551" t="s">
        <v>6563</v>
      </c>
      <c r="P1539" s="158" t="s">
        <v>675</v>
      </c>
      <c r="Q1539" s="338">
        <v>5</v>
      </c>
      <c r="R1539" s="171">
        <f t="shared" si="214"/>
        <v>5</v>
      </c>
      <c r="S1539" s="150"/>
      <c r="T1539" s="494"/>
      <c r="U1539" s="453"/>
      <c r="V1539" s="456"/>
      <c r="W1539" s="431"/>
      <c r="X1539" s="172"/>
      <c r="Y1539" s="429"/>
      <c r="Z1539" s="431"/>
      <c r="AA1539" s="431"/>
      <c r="AB1539" s="172"/>
      <c r="AC1539" s="173"/>
      <c r="AD1539" s="109"/>
      <c r="AE1539" s="78"/>
      <c r="AF1539" s="123">
        <f t="shared" si="215"/>
        <v>13397</v>
      </c>
    </row>
    <row r="1540" spans="1:32" ht="230.25" hidden="1" outlineLevel="3" thickBot="1" x14ac:dyDescent="0.25">
      <c r="A1540" s="414" t="s">
        <v>5445</v>
      </c>
      <c r="B1540" s="597"/>
      <c r="C1540" s="599"/>
      <c r="D1540" s="605"/>
      <c r="E1540" s="224" t="s">
        <v>255</v>
      </c>
      <c r="F1540" s="206" t="s">
        <v>3272</v>
      </c>
      <c r="G1540" s="205" t="s">
        <v>4218</v>
      </c>
      <c r="H1540" s="525" t="s">
        <v>1803</v>
      </c>
      <c r="I1540" s="145" t="s">
        <v>3018</v>
      </c>
      <c r="J1540" s="146">
        <v>3</v>
      </c>
      <c r="K1540" s="178" t="s">
        <v>453</v>
      </c>
      <c r="L1540" s="256" t="s">
        <v>449</v>
      </c>
      <c r="M1540" s="131">
        <v>2</v>
      </c>
      <c r="N1540" s="132">
        <f t="shared" si="212"/>
        <v>6</v>
      </c>
      <c r="O1540" s="551" t="s">
        <v>6563</v>
      </c>
      <c r="P1540" s="158" t="s">
        <v>6348</v>
      </c>
      <c r="Q1540" s="338">
        <v>3</v>
      </c>
      <c r="R1540" s="149">
        <f t="shared" si="214"/>
        <v>18</v>
      </c>
      <c r="S1540" s="150"/>
      <c r="T1540" s="494"/>
      <c r="U1540" s="453"/>
      <c r="V1540" s="456"/>
      <c r="W1540" s="431"/>
      <c r="X1540" s="172"/>
      <c r="Y1540" s="429"/>
      <c r="Z1540" s="431"/>
      <c r="AA1540" s="431"/>
      <c r="AB1540" s="172"/>
      <c r="AC1540" s="173"/>
      <c r="AD1540" s="109"/>
      <c r="AE1540" s="78"/>
      <c r="AF1540" s="123">
        <f t="shared" si="215"/>
        <v>13398</v>
      </c>
    </row>
    <row r="1541" spans="1:32" ht="230.25" hidden="1" outlineLevel="3" thickBot="1" x14ac:dyDescent="0.25">
      <c r="A1541" s="251" t="s">
        <v>5446</v>
      </c>
      <c r="B1541" s="363" t="s">
        <v>3888</v>
      </c>
      <c r="C1541" s="274" t="s">
        <v>3883</v>
      </c>
      <c r="D1541" s="224" t="s">
        <v>6395</v>
      </c>
      <c r="E1541" s="224" t="s">
        <v>2417</v>
      </c>
      <c r="F1541" s="224" t="s">
        <v>6370</v>
      </c>
      <c r="G1541" s="205" t="s">
        <v>1254</v>
      </c>
      <c r="H1541" s="526" t="s">
        <v>1227</v>
      </c>
      <c r="I1541" s="145" t="s">
        <v>768</v>
      </c>
      <c r="J1541" s="130">
        <v>1</v>
      </c>
      <c r="K1541" s="178" t="s">
        <v>446</v>
      </c>
      <c r="L1541" s="125" t="s">
        <v>1199</v>
      </c>
      <c r="M1541" s="166">
        <v>1</v>
      </c>
      <c r="N1541" s="147">
        <f t="shared" si="212"/>
        <v>1</v>
      </c>
      <c r="O1541" s="551" t="s">
        <v>6563</v>
      </c>
      <c r="P1541" s="70" t="s">
        <v>103</v>
      </c>
      <c r="Q1541" s="338">
        <v>5</v>
      </c>
      <c r="R1541" s="171">
        <f t="shared" si="214"/>
        <v>5</v>
      </c>
      <c r="S1541" s="193"/>
      <c r="T1541" s="193"/>
      <c r="U1541" s="193"/>
      <c r="V1541" s="193"/>
      <c r="W1541" s="139"/>
      <c r="X1541" s="139"/>
      <c r="Y1541" s="151"/>
      <c r="Z1541" s="139"/>
      <c r="AA1541" s="139"/>
      <c r="AB1541" s="152"/>
      <c r="AC1541" s="155"/>
      <c r="AD1541" s="119"/>
      <c r="AE1541" s="78"/>
      <c r="AF1541" s="123">
        <f t="shared" si="215"/>
        <v>13399</v>
      </c>
    </row>
    <row r="1542" spans="1:32" ht="230.25" hidden="1" outlineLevel="3" thickBot="1" x14ac:dyDescent="0.25">
      <c r="A1542" s="251" t="s">
        <v>5447</v>
      </c>
      <c r="B1542" s="646" t="s">
        <v>3887</v>
      </c>
      <c r="C1542" s="623" t="s">
        <v>3886</v>
      </c>
      <c r="D1542" s="603" t="s">
        <v>4431</v>
      </c>
      <c r="E1542" s="224" t="s">
        <v>770</v>
      </c>
      <c r="F1542" s="482" t="s">
        <v>6412</v>
      </c>
      <c r="G1542" s="503" t="s">
        <v>729</v>
      </c>
      <c r="H1542" s="531" t="s">
        <v>1227</v>
      </c>
      <c r="I1542" s="145" t="s">
        <v>768</v>
      </c>
      <c r="J1542" s="130">
        <v>2</v>
      </c>
      <c r="K1542" s="162" t="s">
        <v>444</v>
      </c>
      <c r="L1542" s="145" t="s">
        <v>743</v>
      </c>
      <c r="M1542" s="131">
        <v>2</v>
      </c>
      <c r="N1542" s="132">
        <f t="shared" si="212"/>
        <v>4</v>
      </c>
      <c r="O1542" s="551" t="s">
        <v>6563</v>
      </c>
      <c r="P1542" s="481" t="s">
        <v>103</v>
      </c>
      <c r="Q1542" s="321">
        <v>5</v>
      </c>
      <c r="R1542" s="171">
        <f t="shared" si="214"/>
        <v>20</v>
      </c>
      <c r="S1542" s="176"/>
      <c r="T1542" s="491"/>
      <c r="U1542" s="453"/>
      <c r="V1542" s="453"/>
      <c r="W1542" s="209"/>
      <c r="X1542" s="172"/>
      <c r="Y1542" s="211"/>
      <c r="Z1542" s="209"/>
      <c r="AA1542" s="209"/>
      <c r="AB1542" s="172"/>
      <c r="AC1542" s="173">
        <f>Z1542*AA1542*AB1542</f>
        <v>0</v>
      </c>
      <c r="AD1542" s="109" t="s">
        <v>109</v>
      </c>
      <c r="AE1542" s="123"/>
      <c r="AF1542" s="123">
        <f t="shared" si="215"/>
        <v>13400</v>
      </c>
    </row>
    <row r="1543" spans="1:32" ht="281.25" hidden="1" outlineLevel="3" thickBot="1" x14ac:dyDescent="0.25">
      <c r="A1543" s="251" t="s">
        <v>5448</v>
      </c>
      <c r="B1543" s="597"/>
      <c r="C1543" s="599"/>
      <c r="D1543" s="605"/>
      <c r="E1543" s="224" t="s">
        <v>1223</v>
      </c>
      <c r="F1543" s="482" t="s">
        <v>6416</v>
      </c>
      <c r="G1543" s="507" t="s">
        <v>6413</v>
      </c>
      <c r="H1543" s="217" t="s">
        <v>1228</v>
      </c>
      <c r="I1543" s="145" t="s">
        <v>6417</v>
      </c>
      <c r="J1543" s="130">
        <v>2</v>
      </c>
      <c r="K1543" s="178" t="s">
        <v>444</v>
      </c>
      <c r="L1543" s="125" t="s">
        <v>1199</v>
      </c>
      <c r="M1543" s="166">
        <v>2</v>
      </c>
      <c r="N1543" s="147">
        <f t="shared" ref="N1543" si="217">J1543*M1543</f>
        <v>4</v>
      </c>
      <c r="O1543" s="551" t="s">
        <v>6563</v>
      </c>
      <c r="P1543" s="481" t="s">
        <v>6387</v>
      </c>
      <c r="Q1543" s="338">
        <v>2</v>
      </c>
      <c r="R1543" s="171">
        <f t="shared" si="214"/>
        <v>8</v>
      </c>
      <c r="S1543" s="176"/>
      <c r="T1543" s="491"/>
      <c r="U1543" s="453"/>
      <c r="V1543" s="453"/>
      <c r="W1543" s="209"/>
      <c r="X1543" s="172"/>
      <c r="Y1543" s="211"/>
      <c r="Z1543" s="209"/>
      <c r="AA1543" s="209"/>
      <c r="AB1543" s="172"/>
      <c r="AC1543" s="173"/>
      <c r="AD1543" s="109"/>
      <c r="AE1543" s="123"/>
      <c r="AF1543" s="123">
        <f t="shared" si="215"/>
        <v>13401</v>
      </c>
    </row>
    <row r="1544" spans="1:32" ht="230.25" hidden="1" outlineLevel="3" thickBot="1" x14ac:dyDescent="0.25">
      <c r="A1544" s="251" t="s">
        <v>5449</v>
      </c>
      <c r="B1544" s="363" t="s">
        <v>3890</v>
      </c>
      <c r="C1544" s="274" t="s">
        <v>3889</v>
      </c>
      <c r="D1544" s="224" t="s">
        <v>3884</v>
      </c>
      <c r="E1544" s="224" t="s">
        <v>2417</v>
      </c>
      <c r="F1544" s="482" t="s">
        <v>6414</v>
      </c>
      <c r="G1544" s="503" t="s">
        <v>729</v>
      </c>
      <c r="H1544" s="531" t="s">
        <v>1227</v>
      </c>
      <c r="I1544" s="145" t="s">
        <v>768</v>
      </c>
      <c r="J1544" s="130">
        <v>2</v>
      </c>
      <c r="K1544" s="162" t="s">
        <v>444</v>
      </c>
      <c r="L1544" s="145" t="s">
        <v>743</v>
      </c>
      <c r="M1544" s="131">
        <v>2</v>
      </c>
      <c r="N1544" s="132">
        <f t="shared" ref="N1544" si="218">J1544*M1544</f>
        <v>4</v>
      </c>
      <c r="O1544" s="551" t="s">
        <v>6563</v>
      </c>
      <c r="P1544" s="481" t="s">
        <v>103</v>
      </c>
      <c r="Q1544" s="321">
        <v>5</v>
      </c>
      <c r="R1544" s="171">
        <f t="shared" si="214"/>
        <v>20</v>
      </c>
      <c r="S1544" s="193"/>
      <c r="T1544" s="193"/>
      <c r="U1544" s="193"/>
      <c r="V1544" s="193"/>
      <c r="W1544" s="139"/>
      <c r="X1544" s="139"/>
      <c r="Y1544" s="151"/>
      <c r="Z1544" s="139"/>
      <c r="AA1544" s="139"/>
      <c r="AB1544" s="152"/>
      <c r="AC1544" s="155"/>
      <c r="AD1544" s="119"/>
      <c r="AE1544" s="78"/>
      <c r="AF1544" s="123">
        <f t="shared" si="215"/>
        <v>13402</v>
      </c>
    </row>
    <row r="1545" spans="1:32" ht="230.25" hidden="1" outlineLevel="3" thickBot="1" x14ac:dyDescent="0.25">
      <c r="A1545" s="251" t="s">
        <v>5450</v>
      </c>
      <c r="B1545" s="646" t="s">
        <v>4433</v>
      </c>
      <c r="C1545" s="637" t="s">
        <v>3891</v>
      </c>
      <c r="D1545" s="626" t="s">
        <v>3844</v>
      </c>
      <c r="E1545" s="206" t="s">
        <v>786</v>
      </c>
      <c r="F1545" s="206" t="s">
        <v>3146</v>
      </c>
      <c r="G1545" s="206" t="s">
        <v>729</v>
      </c>
      <c r="H1545" s="531" t="s">
        <v>1227</v>
      </c>
      <c r="I1545" s="145" t="s">
        <v>768</v>
      </c>
      <c r="J1545" s="130">
        <v>1</v>
      </c>
      <c r="K1545" s="162" t="s">
        <v>444</v>
      </c>
      <c r="L1545" s="145" t="s">
        <v>743</v>
      </c>
      <c r="M1545" s="131">
        <v>2</v>
      </c>
      <c r="N1545" s="132">
        <f t="shared" si="212"/>
        <v>2</v>
      </c>
      <c r="O1545" s="551" t="s">
        <v>6563</v>
      </c>
      <c r="P1545" s="481" t="s">
        <v>103</v>
      </c>
      <c r="Q1545" s="321">
        <v>5</v>
      </c>
      <c r="R1545" s="171">
        <f t="shared" si="214"/>
        <v>10</v>
      </c>
      <c r="S1545" s="159"/>
      <c r="T1545" s="494"/>
      <c r="U1545" s="451"/>
      <c r="V1545" s="451"/>
      <c r="W1545" s="209"/>
      <c r="X1545" s="209"/>
      <c r="Y1545" s="211"/>
      <c r="Z1545" s="209"/>
      <c r="AA1545" s="209"/>
      <c r="AB1545" s="160"/>
      <c r="AC1545" s="155"/>
      <c r="AD1545" s="119"/>
      <c r="AE1545" s="78"/>
      <c r="AF1545" s="123">
        <f t="shared" si="215"/>
        <v>13403</v>
      </c>
    </row>
    <row r="1546" spans="1:32" ht="230.25" hidden="1" outlineLevel="3" thickBot="1" x14ac:dyDescent="0.25">
      <c r="A1546" s="251" t="s">
        <v>5451</v>
      </c>
      <c r="B1546" s="597"/>
      <c r="C1546" s="637"/>
      <c r="D1546" s="626"/>
      <c r="E1546" s="206" t="s">
        <v>788</v>
      </c>
      <c r="F1546" s="508" t="s">
        <v>6415</v>
      </c>
      <c r="G1546" s="503" t="s">
        <v>729</v>
      </c>
      <c r="H1546" s="531" t="s">
        <v>1227</v>
      </c>
      <c r="I1546" s="145" t="s">
        <v>768</v>
      </c>
      <c r="J1546" s="130">
        <v>1</v>
      </c>
      <c r="K1546" s="162" t="s">
        <v>444</v>
      </c>
      <c r="L1546" s="145" t="s">
        <v>743</v>
      </c>
      <c r="M1546" s="131">
        <v>2</v>
      </c>
      <c r="N1546" s="132">
        <f t="shared" ref="N1546" si="219">J1546*M1546</f>
        <v>2</v>
      </c>
      <c r="O1546" s="551" t="s">
        <v>6563</v>
      </c>
      <c r="P1546" s="481" t="s">
        <v>103</v>
      </c>
      <c r="Q1546" s="321">
        <v>5</v>
      </c>
      <c r="R1546" s="171">
        <f t="shared" si="214"/>
        <v>10</v>
      </c>
      <c r="S1546" s="159"/>
      <c r="T1546" s="494"/>
      <c r="U1546" s="451"/>
      <c r="V1546" s="451"/>
      <c r="W1546" s="209"/>
      <c r="X1546" s="209"/>
      <c r="Y1546" s="211"/>
      <c r="Z1546" s="209"/>
      <c r="AA1546" s="209"/>
      <c r="AB1546" s="160"/>
      <c r="AC1546" s="155"/>
      <c r="AD1546" s="119"/>
      <c r="AE1546" s="78"/>
      <c r="AF1546" s="123">
        <f t="shared" si="215"/>
        <v>13404</v>
      </c>
    </row>
    <row r="1547" spans="1:32" ht="230.25" hidden="1" outlineLevel="3" thickBot="1" x14ac:dyDescent="0.25">
      <c r="A1547" s="251" t="s">
        <v>5452</v>
      </c>
      <c r="B1547" s="658" t="s">
        <v>3892</v>
      </c>
      <c r="C1547" s="600" t="s">
        <v>3893</v>
      </c>
      <c r="D1547" s="624" t="s">
        <v>437</v>
      </c>
      <c r="E1547" s="212" t="s">
        <v>194</v>
      </c>
      <c r="F1547" s="139" t="s">
        <v>3924</v>
      </c>
      <c r="G1547" s="209" t="s">
        <v>1247</v>
      </c>
      <c r="H1547" s="252" t="s">
        <v>1228</v>
      </c>
      <c r="I1547" s="215" t="s">
        <v>1178</v>
      </c>
      <c r="J1547" s="146">
        <v>3</v>
      </c>
      <c r="K1547" s="178" t="s">
        <v>193</v>
      </c>
      <c r="L1547" s="125" t="s">
        <v>436</v>
      </c>
      <c r="M1547" s="148">
        <v>1</v>
      </c>
      <c r="N1547" s="147">
        <f t="shared" ref="N1547:N1554" si="220">J1547*M1547</f>
        <v>3</v>
      </c>
      <c r="O1547" s="551" t="s">
        <v>6563</v>
      </c>
      <c r="P1547" s="157" t="s">
        <v>103</v>
      </c>
      <c r="Q1547" s="338">
        <v>5</v>
      </c>
      <c r="R1547" s="171">
        <f t="shared" si="214"/>
        <v>15</v>
      </c>
      <c r="S1547" s="193"/>
      <c r="T1547" s="193"/>
      <c r="U1547" s="193"/>
      <c r="V1547" s="193"/>
      <c r="W1547" s="139"/>
      <c r="X1547" s="139"/>
      <c r="Y1547" s="151"/>
      <c r="Z1547" s="139"/>
      <c r="AA1547" s="139"/>
      <c r="AB1547" s="152"/>
      <c r="AC1547" s="155"/>
      <c r="AD1547" s="119"/>
      <c r="AE1547" s="78"/>
      <c r="AF1547" s="123">
        <f t="shared" si="215"/>
        <v>13405</v>
      </c>
    </row>
    <row r="1548" spans="1:32" ht="230.25" hidden="1" outlineLevel="3" thickBot="1" x14ac:dyDescent="0.25">
      <c r="A1548" s="251" t="s">
        <v>5453</v>
      </c>
      <c r="B1548" s="659"/>
      <c r="C1548" s="601"/>
      <c r="D1548" s="638"/>
      <c r="E1548" s="167" t="s">
        <v>3846</v>
      </c>
      <c r="F1548" s="167" t="s">
        <v>5774</v>
      </c>
      <c r="G1548" s="209" t="s">
        <v>729</v>
      </c>
      <c r="H1548" s="526" t="s">
        <v>1227</v>
      </c>
      <c r="I1548" s="215" t="s">
        <v>768</v>
      </c>
      <c r="J1548" s="255">
        <v>1</v>
      </c>
      <c r="K1548" s="178" t="s">
        <v>446</v>
      </c>
      <c r="L1548" s="256" t="s">
        <v>5792</v>
      </c>
      <c r="M1548" s="148">
        <v>1</v>
      </c>
      <c r="N1548" s="147">
        <f t="shared" si="220"/>
        <v>1</v>
      </c>
      <c r="O1548" s="551" t="s">
        <v>6563</v>
      </c>
      <c r="P1548" s="157" t="s">
        <v>103</v>
      </c>
      <c r="Q1548" s="338">
        <v>5</v>
      </c>
      <c r="R1548" s="171">
        <f t="shared" si="214"/>
        <v>5</v>
      </c>
      <c r="S1548" s="193"/>
      <c r="T1548" s="193"/>
      <c r="U1548" s="193"/>
      <c r="V1548" s="193"/>
      <c r="W1548" s="139"/>
      <c r="X1548" s="139"/>
      <c r="Y1548" s="151"/>
      <c r="Z1548" s="139"/>
      <c r="AA1548" s="139"/>
      <c r="AB1548" s="152"/>
      <c r="AC1548" s="155"/>
      <c r="AD1548" s="119"/>
      <c r="AE1548" s="78"/>
      <c r="AF1548" s="123">
        <f t="shared" si="215"/>
        <v>13406</v>
      </c>
    </row>
    <row r="1549" spans="1:32" ht="230.25" hidden="1" outlineLevel="3" thickBot="1" x14ac:dyDescent="0.25">
      <c r="A1549" s="251" t="s">
        <v>5454</v>
      </c>
      <c r="B1549" s="659"/>
      <c r="C1549" s="601"/>
      <c r="D1549" s="638"/>
      <c r="E1549" s="167" t="s">
        <v>187</v>
      </c>
      <c r="F1549" s="139" t="s">
        <v>3924</v>
      </c>
      <c r="G1549" s="209" t="s">
        <v>1247</v>
      </c>
      <c r="H1549" s="252" t="s">
        <v>1228</v>
      </c>
      <c r="I1549" s="215" t="s">
        <v>1178</v>
      </c>
      <c r="J1549" s="255">
        <v>3</v>
      </c>
      <c r="K1549" s="178" t="s">
        <v>404</v>
      </c>
      <c r="L1549" s="256" t="s">
        <v>436</v>
      </c>
      <c r="M1549" s="148">
        <v>1</v>
      </c>
      <c r="N1549" s="147">
        <f t="shared" si="220"/>
        <v>3</v>
      </c>
      <c r="O1549" s="551" t="s">
        <v>6563</v>
      </c>
      <c r="P1549" s="157" t="s">
        <v>103</v>
      </c>
      <c r="Q1549" s="338">
        <v>5</v>
      </c>
      <c r="R1549" s="171">
        <f t="shared" si="214"/>
        <v>15</v>
      </c>
      <c r="S1549" s="193"/>
      <c r="T1549" s="193"/>
      <c r="U1549" s="193"/>
      <c r="V1549" s="193"/>
      <c r="W1549" s="139"/>
      <c r="X1549" s="139"/>
      <c r="Y1549" s="151"/>
      <c r="Z1549" s="139"/>
      <c r="AA1549" s="139"/>
      <c r="AB1549" s="152"/>
      <c r="AC1549" s="155"/>
      <c r="AD1549" s="119"/>
      <c r="AE1549" s="78"/>
      <c r="AF1549" s="123">
        <f t="shared" si="215"/>
        <v>13407</v>
      </c>
    </row>
    <row r="1550" spans="1:32" ht="230.25" hidden="1" outlineLevel="3" thickBot="1" x14ac:dyDescent="0.25">
      <c r="A1550" s="251" t="s">
        <v>5455</v>
      </c>
      <c r="B1550" s="660"/>
      <c r="C1550" s="602"/>
      <c r="D1550" s="625"/>
      <c r="E1550" s="167" t="s">
        <v>3847</v>
      </c>
      <c r="F1550" s="167" t="s">
        <v>5889</v>
      </c>
      <c r="G1550" s="209" t="s">
        <v>1247</v>
      </c>
      <c r="H1550" s="252" t="s">
        <v>1228</v>
      </c>
      <c r="I1550" s="215" t="s">
        <v>1178</v>
      </c>
      <c r="J1550" s="255">
        <v>3</v>
      </c>
      <c r="K1550" s="367" t="s">
        <v>444</v>
      </c>
      <c r="L1550" s="215" t="s">
        <v>743</v>
      </c>
      <c r="M1550" s="148">
        <v>1</v>
      </c>
      <c r="N1550" s="147">
        <f t="shared" si="220"/>
        <v>3</v>
      </c>
      <c r="O1550" s="551" t="s">
        <v>6563</v>
      </c>
      <c r="P1550" s="552" t="s">
        <v>103</v>
      </c>
      <c r="Q1550" s="524">
        <v>5</v>
      </c>
      <c r="R1550" s="171">
        <f t="shared" si="214"/>
        <v>15</v>
      </c>
      <c r="S1550" s="193"/>
      <c r="T1550" s="193"/>
      <c r="U1550" s="193"/>
      <c r="V1550" s="193"/>
      <c r="W1550" s="139"/>
      <c r="X1550" s="139"/>
      <c r="Y1550" s="151"/>
      <c r="Z1550" s="139"/>
      <c r="AA1550" s="139"/>
      <c r="AB1550" s="152"/>
      <c r="AC1550" s="155"/>
      <c r="AD1550" s="119"/>
      <c r="AE1550" s="78"/>
      <c r="AF1550" s="123">
        <f t="shared" si="215"/>
        <v>13408</v>
      </c>
    </row>
    <row r="1551" spans="1:32" ht="230.25" hidden="1" outlineLevel="3" thickBot="1" x14ac:dyDescent="0.25">
      <c r="A1551" s="251" t="s">
        <v>5456</v>
      </c>
      <c r="B1551" s="646" t="s">
        <v>3895</v>
      </c>
      <c r="C1551" s="623" t="s">
        <v>3894</v>
      </c>
      <c r="D1551" s="603" t="s">
        <v>158</v>
      </c>
      <c r="E1551" s="224" t="s">
        <v>375</v>
      </c>
      <c r="F1551" s="508" t="s">
        <v>6418</v>
      </c>
      <c r="G1551" s="205" t="s">
        <v>4432</v>
      </c>
      <c r="H1551" s="526" t="s">
        <v>1227</v>
      </c>
      <c r="I1551" s="145" t="s">
        <v>3929</v>
      </c>
      <c r="J1551" s="130">
        <v>2</v>
      </c>
      <c r="K1551" s="178" t="s">
        <v>193</v>
      </c>
      <c r="L1551" s="125" t="s">
        <v>435</v>
      </c>
      <c r="M1551" s="166">
        <v>2</v>
      </c>
      <c r="N1551" s="147">
        <f t="shared" si="220"/>
        <v>4</v>
      </c>
      <c r="O1551" s="551" t="s">
        <v>6563</v>
      </c>
      <c r="P1551" s="157" t="s">
        <v>103</v>
      </c>
      <c r="Q1551" s="338">
        <v>5</v>
      </c>
      <c r="R1551" s="171">
        <f t="shared" si="214"/>
        <v>20</v>
      </c>
      <c r="S1551" s="193"/>
      <c r="T1551" s="193"/>
      <c r="U1551" s="193"/>
      <c r="V1551" s="193"/>
      <c r="W1551" s="139"/>
      <c r="X1551" s="139"/>
      <c r="Y1551" s="151"/>
      <c r="Z1551" s="139"/>
      <c r="AA1551" s="139"/>
      <c r="AB1551" s="152"/>
      <c r="AC1551" s="155"/>
      <c r="AD1551" s="119"/>
      <c r="AE1551" s="78"/>
      <c r="AF1551" s="123">
        <f t="shared" si="215"/>
        <v>13409</v>
      </c>
    </row>
    <row r="1552" spans="1:32" ht="230.25" hidden="1" outlineLevel="3" thickBot="1" x14ac:dyDescent="0.25">
      <c r="A1552" s="251" t="s">
        <v>5457</v>
      </c>
      <c r="B1552" s="597"/>
      <c r="C1552" s="599"/>
      <c r="D1552" s="605"/>
      <c r="E1552" s="224" t="s">
        <v>378</v>
      </c>
      <c r="F1552" s="224" t="s">
        <v>3924</v>
      </c>
      <c r="G1552" s="206" t="s">
        <v>1247</v>
      </c>
      <c r="H1552" s="217" t="s">
        <v>1228</v>
      </c>
      <c r="I1552" s="145" t="s">
        <v>1178</v>
      </c>
      <c r="J1552" s="130">
        <v>3</v>
      </c>
      <c r="K1552" s="178" t="s">
        <v>193</v>
      </c>
      <c r="L1552" s="125" t="s">
        <v>436</v>
      </c>
      <c r="M1552" s="166">
        <v>2</v>
      </c>
      <c r="N1552" s="147">
        <f t="shared" si="220"/>
        <v>6</v>
      </c>
      <c r="O1552" s="551" t="s">
        <v>6563</v>
      </c>
      <c r="P1552" s="509" t="s">
        <v>103</v>
      </c>
      <c r="Q1552" s="338">
        <v>5</v>
      </c>
      <c r="R1552" s="171">
        <f t="shared" si="214"/>
        <v>30</v>
      </c>
      <c r="S1552" s="193"/>
      <c r="T1552" s="193"/>
      <c r="U1552" s="193"/>
      <c r="V1552" s="193"/>
      <c r="W1552" s="139"/>
      <c r="X1552" s="139"/>
      <c r="Y1552" s="151"/>
      <c r="Z1552" s="139"/>
      <c r="AA1552" s="139"/>
      <c r="AB1552" s="152"/>
      <c r="AC1552" s="155"/>
      <c r="AD1552" s="119"/>
      <c r="AE1552" s="78"/>
      <c r="AF1552" s="123">
        <f t="shared" si="215"/>
        <v>13410</v>
      </c>
    </row>
    <row r="1553" spans="1:32" ht="230.25" hidden="1" outlineLevel="3" thickBot="1" x14ac:dyDescent="0.25">
      <c r="A1553" s="251" t="s">
        <v>5458</v>
      </c>
      <c r="B1553" s="646" t="s">
        <v>4434</v>
      </c>
      <c r="C1553" s="637" t="s">
        <v>3896</v>
      </c>
      <c r="D1553" s="626" t="s">
        <v>3844</v>
      </c>
      <c r="E1553" s="206" t="s">
        <v>786</v>
      </c>
      <c r="F1553" s="206" t="s">
        <v>3146</v>
      </c>
      <c r="G1553" s="206" t="s">
        <v>729</v>
      </c>
      <c r="H1553" s="531" t="s">
        <v>1227</v>
      </c>
      <c r="I1553" s="145" t="s">
        <v>768</v>
      </c>
      <c r="J1553" s="130">
        <v>1</v>
      </c>
      <c r="K1553" s="162" t="s">
        <v>444</v>
      </c>
      <c r="L1553" s="145" t="s">
        <v>743</v>
      </c>
      <c r="M1553" s="131">
        <v>2</v>
      </c>
      <c r="N1553" s="132">
        <f t="shared" si="220"/>
        <v>2</v>
      </c>
      <c r="O1553" s="551" t="s">
        <v>6563</v>
      </c>
      <c r="P1553" s="509" t="s">
        <v>103</v>
      </c>
      <c r="Q1553" s="338">
        <v>5</v>
      </c>
      <c r="R1553" s="171">
        <f t="shared" si="214"/>
        <v>10</v>
      </c>
      <c r="S1553" s="159"/>
      <c r="T1553" s="494"/>
      <c r="U1553" s="451"/>
      <c r="V1553" s="451"/>
      <c r="W1553" s="209"/>
      <c r="X1553" s="209"/>
      <c r="Y1553" s="211"/>
      <c r="Z1553" s="209"/>
      <c r="AA1553" s="209"/>
      <c r="AB1553" s="160"/>
      <c r="AC1553" s="155"/>
      <c r="AD1553" s="119"/>
      <c r="AE1553" s="78"/>
      <c r="AF1553" s="123">
        <f t="shared" si="215"/>
        <v>13411</v>
      </c>
    </row>
    <row r="1554" spans="1:32" ht="230.25" hidden="1" outlineLevel="3" thickBot="1" x14ac:dyDescent="0.25">
      <c r="A1554" s="251" t="s">
        <v>5459</v>
      </c>
      <c r="B1554" s="597"/>
      <c r="C1554" s="637"/>
      <c r="D1554" s="626"/>
      <c r="E1554" s="206" t="s">
        <v>788</v>
      </c>
      <c r="F1554" s="206" t="s">
        <v>3931</v>
      </c>
      <c r="G1554" s="206" t="s">
        <v>3831</v>
      </c>
      <c r="H1554" s="533" t="s">
        <v>1228</v>
      </c>
      <c r="I1554" s="145" t="s">
        <v>1198</v>
      </c>
      <c r="J1554" s="130">
        <v>3</v>
      </c>
      <c r="K1554" s="162" t="s">
        <v>444</v>
      </c>
      <c r="L1554" s="145" t="s">
        <v>743</v>
      </c>
      <c r="M1554" s="131">
        <v>2</v>
      </c>
      <c r="N1554" s="132">
        <f t="shared" si="220"/>
        <v>6</v>
      </c>
      <c r="O1554" s="551" t="s">
        <v>6563</v>
      </c>
      <c r="P1554" s="509" t="s">
        <v>103</v>
      </c>
      <c r="Q1554" s="338">
        <v>5</v>
      </c>
      <c r="R1554" s="171">
        <f t="shared" si="214"/>
        <v>30</v>
      </c>
      <c r="S1554" s="159"/>
      <c r="T1554" s="494"/>
      <c r="U1554" s="451"/>
      <c r="V1554" s="451"/>
      <c r="W1554" s="209"/>
      <c r="X1554" s="209"/>
      <c r="Y1554" s="211"/>
      <c r="Z1554" s="209"/>
      <c r="AA1554" s="209"/>
      <c r="AB1554" s="160"/>
      <c r="AC1554" s="155"/>
      <c r="AD1554" s="119"/>
      <c r="AE1554" s="78"/>
      <c r="AF1554" s="123">
        <f t="shared" si="215"/>
        <v>13412</v>
      </c>
    </row>
    <row r="1555" spans="1:32" ht="230.25" hidden="1" outlineLevel="3" thickBot="1" x14ac:dyDescent="0.25">
      <c r="A1555" s="144" t="s">
        <v>1245</v>
      </c>
      <c r="B1555" s="647" t="s">
        <v>3885</v>
      </c>
      <c r="C1555" s="598" t="s">
        <v>2289</v>
      </c>
      <c r="D1555" s="604" t="s">
        <v>6396</v>
      </c>
      <c r="E1555" s="224" t="s">
        <v>770</v>
      </c>
      <c r="F1555" s="224" t="s">
        <v>1225</v>
      </c>
      <c r="G1555" s="124" t="s">
        <v>1226</v>
      </c>
      <c r="H1555" s="526" t="s">
        <v>1227</v>
      </c>
      <c r="I1555" s="145" t="s">
        <v>1220</v>
      </c>
      <c r="J1555" s="130">
        <v>2</v>
      </c>
      <c r="K1555" s="178" t="s">
        <v>444</v>
      </c>
      <c r="L1555" s="125" t="s">
        <v>1221</v>
      </c>
      <c r="M1555" s="166">
        <v>2</v>
      </c>
      <c r="N1555" s="147">
        <f>J1555*M1555</f>
        <v>4</v>
      </c>
      <c r="O1555" s="551" t="s">
        <v>6563</v>
      </c>
      <c r="P1555" s="70" t="s">
        <v>103</v>
      </c>
      <c r="Q1555" s="338">
        <v>5</v>
      </c>
      <c r="R1555" s="171">
        <f t="shared" si="214"/>
        <v>20</v>
      </c>
      <c r="S1555" s="176"/>
      <c r="T1555" s="491"/>
      <c r="U1555" s="453"/>
      <c r="V1555" s="453"/>
      <c r="W1555" s="209"/>
      <c r="X1555" s="172"/>
      <c r="Y1555" s="211"/>
      <c r="Z1555" s="209"/>
      <c r="AA1555" s="209"/>
      <c r="AB1555" s="172"/>
      <c r="AC1555" s="173"/>
      <c r="AD1555" s="109"/>
      <c r="AE1555" s="123"/>
      <c r="AF1555" s="123">
        <f t="shared" si="215"/>
        <v>8958</v>
      </c>
    </row>
    <row r="1556" spans="1:32" ht="230.25" hidden="1" outlineLevel="3" thickBot="1" x14ac:dyDescent="0.25">
      <c r="A1556" s="144" t="s">
        <v>1246</v>
      </c>
      <c r="B1556" s="649"/>
      <c r="C1556" s="599"/>
      <c r="D1556" s="605"/>
      <c r="E1556" s="224" t="s">
        <v>1223</v>
      </c>
      <c r="F1556" s="482" t="s">
        <v>6419</v>
      </c>
      <c r="G1556" s="206" t="s">
        <v>1197</v>
      </c>
      <c r="H1556" s="533" t="s">
        <v>1228</v>
      </c>
      <c r="I1556" s="145" t="s">
        <v>1198</v>
      </c>
      <c r="J1556" s="130">
        <v>3</v>
      </c>
      <c r="K1556" s="178" t="s">
        <v>444</v>
      </c>
      <c r="L1556" s="125" t="s">
        <v>1208</v>
      </c>
      <c r="M1556" s="166">
        <v>2</v>
      </c>
      <c r="N1556" s="147">
        <f>J1556*M1556</f>
        <v>6</v>
      </c>
      <c r="O1556" s="551" t="s">
        <v>6563</v>
      </c>
      <c r="P1556" s="481" t="s">
        <v>103</v>
      </c>
      <c r="Q1556" s="338">
        <v>5</v>
      </c>
      <c r="R1556" s="171">
        <f t="shared" si="214"/>
        <v>30</v>
      </c>
      <c r="S1556" s="176"/>
      <c r="T1556" s="491"/>
      <c r="U1556" s="453"/>
      <c r="V1556" s="453"/>
      <c r="W1556" s="209"/>
      <c r="X1556" s="172"/>
      <c r="Y1556" s="211"/>
      <c r="Z1556" s="209"/>
      <c r="AA1556" s="209"/>
      <c r="AB1556" s="172"/>
      <c r="AC1556" s="173"/>
      <c r="AD1556" s="109"/>
      <c r="AE1556" s="123"/>
      <c r="AF1556" s="123">
        <f t="shared" si="215"/>
        <v>8959</v>
      </c>
    </row>
    <row r="1557" spans="1:32" ht="230.25" hidden="1" outlineLevel="3" thickBot="1" x14ac:dyDescent="0.25">
      <c r="A1557" s="251" t="s">
        <v>5460</v>
      </c>
      <c r="B1557" s="658" t="s">
        <v>3899</v>
      </c>
      <c r="C1557" s="623" t="s">
        <v>3900</v>
      </c>
      <c r="D1557" s="603" t="s">
        <v>437</v>
      </c>
      <c r="E1557" s="225" t="s">
        <v>194</v>
      </c>
      <c r="F1557" s="224" t="s">
        <v>3932</v>
      </c>
      <c r="G1557" s="206" t="s">
        <v>729</v>
      </c>
      <c r="H1557" s="526" t="s">
        <v>1227</v>
      </c>
      <c r="I1557" s="145" t="s">
        <v>768</v>
      </c>
      <c r="J1557" s="130">
        <v>1</v>
      </c>
      <c r="K1557" s="178" t="s">
        <v>193</v>
      </c>
      <c r="L1557" s="125" t="s">
        <v>436</v>
      </c>
      <c r="M1557" s="148">
        <v>1</v>
      </c>
      <c r="N1557" s="147">
        <f t="shared" ref="N1557:N1562" si="221">J1557*M1557</f>
        <v>1</v>
      </c>
      <c r="O1557" s="551" t="s">
        <v>6563</v>
      </c>
      <c r="P1557" s="371" t="s">
        <v>103</v>
      </c>
      <c r="Q1557" s="338">
        <v>5</v>
      </c>
      <c r="R1557" s="171">
        <f t="shared" si="214"/>
        <v>5</v>
      </c>
      <c r="S1557" s="193"/>
      <c r="T1557" s="193"/>
      <c r="U1557" s="193"/>
      <c r="V1557" s="193"/>
      <c r="W1557" s="139"/>
      <c r="X1557" s="139"/>
      <c r="Y1557" s="151"/>
      <c r="Z1557" s="139"/>
      <c r="AA1557" s="139"/>
      <c r="AB1557" s="152"/>
      <c r="AC1557" s="155"/>
      <c r="AD1557" s="119"/>
      <c r="AE1557" s="78"/>
      <c r="AF1557" s="123">
        <f t="shared" si="215"/>
        <v>13413</v>
      </c>
    </row>
    <row r="1558" spans="1:32" ht="230.25" hidden="1" outlineLevel="3" thickBot="1" x14ac:dyDescent="0.25">
      <c r="A1558" s="251" t="s">
        <v>5461</v>
      </c>
      <c r="B1558" s="659"/>
      <c r="C1558" s="598"/>
      <c r="D1558" s="604"/>
      <c r="E1558" s="150" t="s">
        <v>3846</v>
      </c>
      <c r="F1558" s="150" t="s">
        <v>4435</v>
      </c>
      <c r="G1558" s="206" t="s">
        <v>729</v>
      </c>
      <c r="H1558" s="526" t="s">
        <v>1227</v>
      </c>
      <c r="I1558" s="145" t="s">
        <v>768</v>
      </c>
      <c r="J1558" s="130">
        <v>2</v>
      </c>
      <c r="K1558" s="134" t="s">
        <v>446</v>
      </c>
      <c r="L1558" s="125" t="s">
        <v>5792</v>
      </c>
      <c r="M1558" s="148">
        <v>1</v>
      </c>
      <c r="N1558" s="147">
        <f t="shared" si="221"/>
        <v>2</v>
      </c>
      <c r="O1558" s="551" t="s">
        <v>6563</v>
      </c>
      <c r="P1558" s="372" t="s">
        <v>103</v>
      </c>
      <c r="Q1558" s="338">
        <v>5</v>
      </c>
      <c r="R1558" s="171">
        <f t="shared" si="214"/>
        <v>10</v>
      </c>
      <c r="S1558" s="193"/>
      <c r="T1558" s="193"/>
      <c r="U1558" s="193"/>
      <c r="V1558" s="193"/>
      <c r="W1558" s="139"/>
      <c r="X1558" s="139"/>
      <c r="Y1558" s="151"/>
      <c r="Z1558" s="139"/>
      <c r="AA1558" s="139"/>
      <c r="AB1558" s="152"/>
      <c r="AC1558" s="155"/>
      <c r="AD1558" s="119"/>
      <c r="AE1558" s="78"/>
      <c r="AF1558" s="123">
        <f t="shared" si="215"/>
        <v>13414</v>
      </c>
    </row>
    <row r="1559" spans="1:32" ht="230.25" hidden="1" outlineLevel="3" thickBot="1" x14ac:dyDescent="0.25">
      <c r="A1559" s="251" t="s">
        <v>5462</v>
      </c>
      <c r="B1559" s="659"/>
      <c r="C1559" s="598"/>
      <c r="D1559" s="604"/>
      <c r="E1559" s="150" t="s">
        <v>187</v>
      </c>
      <c r="F1559" s="224" t="s">
        <v>3932</v>
      </c>
      <c r="G1559" s="206" t="s">
        <v>729</v>
      </c>
      <c r="H1559" s="526" t="s">
        <v>1227</v>
      </c>
      <c r="I1559" s="145" t="s">
        <v>768</v>
      </c>
      <c r="J1559" s="130">
        <v>1</v>
      </c>
      <c r="K1559" s="178" t="s">
        <v>404</v>
      </c>
      <c r="L1559" s="125" t="s">
        <v>436</v>
      </c>
      <c r="M1559" s="148">
        <v>1</v>
      </c>
      <c r="N1559" s="147">
        <f t="shared" si="221"/>
        <v>1</v>
      </c>
      <c r="O1559" s="551" t="s">
        <v>6563</v>
      </c>
      <c r="P1559" s="371" t="s">
        <v>103</v>
      </c>
      <c r="Q1559" s="338">
        <v>5</v>
      </c>
      <c r="R1559" s="171">
        <f t="shared" si="214"/>
        <v>5</v>
      </c>
      <c r="S1559" s="193"/>
      <c r="T1559" s="193"/>
      <c r="U1559" s="193"/>
      <c r="V1559" s="193"/>
      <c r="W1559" s="139"/>
      <c r="X1559" s="139"/>
      <c r="Y1559" s="151"/>
      <c r="Z1559" s="139"/>
      <c r="AA1559" s="139"/>
      <c r="AB1559" s="152"/>
      <c r="AC1559" s="155"/>
      <c r="AD1559" s="119"/>
      <c r="AE1559" s="78"/>
      <c r="AF1559" s="123">
        <f t="shared" si="215"/>
        <v>13415</v>
      </c>
    </row>
    <row r="1560" spans="1:32" ht="230.25" hidden="1" outlineLevel="3" thickBot="1" x14ac:dyDescent="0.25">
      <c r="A1560" s="251" t="s">
        <v>5463</v>
      </c>
      <c r="B1560" s="660"/>
      <c r="C1560" s="599"/>
      <c r="D1560" s="605"/>
      <c r="E1560" s="150" t="s">
        <v>3847</v>
      </c>
      <c r="F1560" s="150" t="s">
        <v>4435</v>
      </c>
      <c r="G1560" s="206" t="s">
        <v>729</v>
      </c>
      <c r="H1560" s="526" t="s">
        <v>1227</v>
      </c>
      <c r="I1560" s="145" t="s">
        <v>768</v>
      </c>
      <c r="J1560" s="130">
        <v>2</v>
      </c>
      <c r="K1560" s="178" t="s">
        <v>5794</v>
      </c>
      <c r="L1560" s="125" t="s">
        <v>5788</v>
      </c>
      <c r="M1560" s="148">
        <v>1</v>
      </c>
      <c r="N1560" s="147">
        <f t="shared" si="221"/>
        <v>2</v>
      </c>
      <c r="O1560" s="551" t="s">
        <v>6563</v>
      </c>
      <c r="P1560" s="70" t="s">
        <v>103</v>
      </c>
      <c r="Q1560" s="321">
        <v>5</v>
      </c>
      <c r="R1560" s="171">
        <f t="shared" si="214"/>
        <v>10</v>
      </c>
      <c r="S1560" s="193"/>
      <c r="T1560" s="193"/>
      <c r="U1560" s="193"/>
      <c r="V1560" s="193"/>
      <c r="W1560" s="139"/>
      <c r="X1560" s="139"/>
      <c r="Y1560" s="151"/>
      <c r="Z1560" s="139"/>
      <c r="AA1560" s="139"/>
      <c r="AB1560" s="152"/>
      <c r="AC1560" s="155"/>
      <c r="AD1560" s="119"/>
      <c r="AE1560" s="78"/>
      <c r="AF1560" s="123">
        <f t="shared" si="215"/>
        <v>13416</v>
      </c>
    </row>
    <row r="1561" spans="1:32" ht="230.25" hidden="1" outlineLevel="3" thickBot="1" x14ac:dyDescent="0.25">
      <c r="A1561" s="251" t="s">
        <v>5464</v>
      </c>
      <c r="B1561" s="646" t="s">
        <v>3898</v>
      </c>
      <c r="C1561" s="623" t="s">
        <v>3897</v>
      </c>
      <c r="D1561" s="603" t="s">
        <v>158</v>
      </c>
      <c r="E1561" s="224" t="s">
        <v>375</v>
      </c>
      <c r="F1561" s="224" t="s">
        <v>3933</v>
      </c>
      <c r="G1561" s="206" t="s">
        <v>729</v>
      </c>
      <c r="H1561" s="526" t="s">
        <v>1227</v>
      </c>
      <c r="I1561" s="145" t="s">
        <v>768</v>
      </c>
      <c r="J1561" s="130">
        <v>1</v>
      </c>
      <c r="K1561" s="178" t="s">
        <v>193</v>
      </c>
      <c r="L1561" s="125" t="s">
        <v>435</v>
      </c>
      <c r="M1561" s="166">
        <v>2</v>
      </c>
      <c r="N1561" s="147">
        <f t="shared" si="221"/>
        <v>2</v>
      </c>
      <c r="O1561" s="551" t="s">
        <v>6563</v>
      </c>
      <c r="P1561" s="157" t="s">
        <v>103</v>
      </c>
      <c r="Q1561" s="338">
        <v>5</v>
      </c>
      <c r="R1561" s="171">
        <f t="shared" si="214"/>
        <v>10</v>
      </c>
      <c r="S1561" s="193"/>
      <c r="T1561" s="193"/>
      <c r="U1561" s="193"/>
      <c r="V1561" s="193"/>
      <c r="W1561" s="139"/>
      <c r="X1561" s="139"/>
      <c r="Y1561" s="151"/>
      <c r="Z1561" s="139"/>
      <c r="AA1561" s="139"/>
      <c r="AB1561" s="152"/>
      <c r="AC1561" s="155"/>
      <c r="AD1561" s="119"/>
      <c r="AE1561" s="78"/>
      <c r="AF1561" s="123">
        <f t="shared" si="215"/>
        <v>13417</v>
      </c>
    </row>
    <row r="1562" spans="1:32" ht="230.25" hidden="1" outlineLevel="3" thickBot="1" x14ac:dyDescent="0.25">
      <c r="A1562" s="251" t="s">
        <v>5465</v>
      </c>
      <c r="B1562" s="597"/>
      <c r="C1562" s="599"/>
      <c r="D1562" s="605"/>
      <c r="E1562" s="224" t="s">
        <v>378</v>
      </c>
      <c r="F1562" s="224" t="s">
        <v>3932</v>
      </c>
      <c r="G1562" s="206" t="s">
        <v>729</v>
      </c>
      <c r="H1562" s="526" t="s">
        <v>1227</v>
      </c>
      <c r="I1562" s="145" t="s">
        <v>768</v>
      </c>
      <c r="J1562" s="130">
        <v>1</v>
      </c>
      <c r="K1562" s="178" t="s">
        <v>193</v>
      </c>
      <c r="L1562" s="125" t="s">
        <v>436</v>
      </c>
      <c r="M1562" s="166">
        <v>2</v>
      </c>
      <c r="N1562" s="147">
        <f t="shared" si="221"/>
        <v>2</v>
      </c>
      <c r="O1562" s="551" t="s">
        <v>6563</v>
      </c>
      <c r="P1562" s="157" t="s">
        <v>103</v>
      </c>
      <c r="Q1562" s="338">
        <v>5</v>
      </c>
      <c r="R1562" s="171">
        <f t="shared" si="214"/>
        <v>10</v>
      </c>
      <c r="S1562" s="193"/>
      <c r="T1562" s="193"/>
      <c r="U1562" s="193"/>
      <c r="V1562" s="193"/>
      <c r="W1562" s="139"/>
      <c r="X1562" s="139"/>
      <c r="Y1562" s="151"/>
      <c r="Z1562" s="139"/>
      <c r="AA1562" s="139"/>
      <c r="AB1562" s="152"/>
      <c r="AC1562" s="155"/>
      <c r="AD1562" s="119"/>
      <c r="AE1562" s="78"/>
      <c r="AF1562" s="123">
        <f t="shared" si="215"/>
        <v>13418</v>
      </c>
    </row>
    <row r="1563" spans="1:32" ht="230.25" hidden="1" outlineLevel="3" thickBot="1" x14ac:dyDescent="0.25">
      <c r="A1563" s="251" t="s">
        <v>5466</v>
      </c>
      <c r="B1563" s="646" t="s">
        <v>4436</v>
      </c>
      <c r="C1563" s="637" t="s">
        <v>3901</v>
      </c>
      <c r="D1563" s="626" t="s">
        <v>3844</v>
      </c>
      <c r="E1563" s="206" t="s">
        <v>786</v>
      </c>
      <c r="F1563" s="206" t="s">
        <v>3146</v>
      </c>
      <c r="G1563" s="206" t="s">
        <v>729</v>
      </c>
      <c r="H1563" s="531" t="s">
        <v>1227</v>
      </c>
      <c r="I1563" s="145" t="s">
        <v>768</v>
      </c>
      <c r="J1563" s="130">
        <v>1</v>
      </c>
      <c r="K1563" s="162" t="s">
        <v>444</v>
      </c>
      <c r="L1563" s="145" t="s">
        <v>743</v>
      </c>
      <c r="M1563" s="131">
        <v>2</v>
      </c>
      <c r="N1563" s="132">
        <f>J1563*M1563</f>
        <v>2</v>
      </c>
      <c r="O1563" s="551" t="s">
        <v>6563</v>
      </c>
      <c r="P1563" s="157" t="s">
        <v>103</v>
      </c>
      <c r="Q1563" s="338">
        <v>5</v>
      </c>
      <c r="R1563" s="171">
        <f t="shared" si="214"/>
        <v>10</v>
      </c>
      <c r="S1563" s="159"/>
      <c r="T1563" s="494"/>
      <c r="U1563" s="451"/>
      <c r="V1563" s="451"/>
      <c r="W1563" s="209"/>
      <c r="X1563" s="209"/>
      <c r="Y1563" s="211"/>
      <c r="Z1563" s="209"/>
      <c r="AA1563" s="209"/>
      <c r="AB1563" s="160"/>
      <c r="AC1563" s="155"/>
      <c r="AD1563" s="119"/>
      <c r="AE1563" s="78"/>
      <c r="AF1563" s="123">
        <f t="shared" si="215"/>
        <v>13419</v>
      </c>
    </row>
    <row r="1564" spans="1:32" ht="230.25" hidden="1" outlineLevel="3" thickBot="1" x14ac:dyDescent="0.25">
      <c r="A1564" s="251" t="s">
        <v>5467</v>
      </c>
      <c r="B1564" s="597"/>
      <c r="C1564" s="637"/>
      <c r="D1564" s="626"/>
      <c r="E1564" s="206" t="s">
        <v>788</v>
      </c>
      <c r="F1564" s="206" t="s">
        <v>3930</v>
      </c>
      <c r="G1564" s="206" t="s">
        <v>729</v>
      </c>
      <c r="H1564" s="531" t="s">
        <v>1227</v>
      </c>
      <c r="I1564" s="145" t="s">
        <v>768</v>
      </c>
      <c r="J1564" s="130">
        <v>1</v>
      </c>
      <c r="K1564" s="162" t="s">
        <v>444</v>
      </c>
      <c r="L1564" s="145" t="s">
        <v>743</v>
      </c>
      <c r="M1564" s="131">
        <v>2</v>
      </c>
      <c r="N1564" s="132">
        <f>J1564*M1564</f>
        <v>2</v>
      </c>
      <c r="O1564" s="551" t="s">
        <v>6563</v>
      </c>
      <c r="P1564" s="157" t="s">
        <v>103</v>
      </c>
      <c r="Q1564" s="338">
        <v>5</v>
      </c>
      <c r="R1564" s="171">
        <f t="shared" si="214"/>
        <v>10</v>
      </c>
      <c r="S1564" s="159"/>
      <c r="T1564" s="494"/>
      <c r="U1564" s="451"/>
      <c r="V1564" s="451"/>
      <c r="W1564" s="209"/>
      <c r="X1564" s="209"/>
      <c r="Y1564" s="211"/>
      <c r="Z1564" s="209"/>
      <c r="AA1564" s="209"/>
      <c r="AB1564" s="160"/>
      <c r="AC1564" s="155"/>
      <c r="AD1564" s="119"/>
      <c r="AE1564" s="78"/>
      <c r="AF1564" s="123">
        <f t="shared" si="215"/>
        <v>13420</v>
      </c>
    </row>
    <row r="1565" spans="1:32" ht="21" outlineLevel="1" thickBot="1" x14ac:dyDescent="0.25">
      <c r="A1565" s="144"/>
      <c r="B1565" s="137" t="s">
        <v>2336</v>
      </c>
      <c r="C1565" s="307"/>
      <c r="D1565" s="306"/>
      <c r="E1565" s="137"/>
      <c r="F1565" s="137"/>
      <c r="G1565" s="137"/>
      <c r="H1565" s="137"/>
      <c r="I1565" s="137"/>
      <c r="J1565" s="137"/>
      <c r="K1565" s="137"/>
      <c r="L1565" s="190"/>
      <c r="M1565" s="190"/>
      <c r="N1565" s="190"/>
      <c r="O1565" s="190"/>
      <c r="P1565" s="190"/>
      <c r="Q1565" s="190"/>
      <c r="R1565" s="190"/>
      <c r="S1565" s="190"/>
      <c r="T1565" s="190"/>
      <c r="U1565" s="190"/>
      <c r="V1565" s="190"/>
      <c r="W1565" s="137"/>
      <c r="X1565" s="137"/>
      <c r="Y1565" s="137"/>
      <c r="Z1565" s="137"/>
      <c r="AA1565" s="137"/>
      <c r="AB1565" s="137"/>
      <c r="AC1565" s="137"/>
      <c r="AD1565" s="138"/>
      <c r="AE1565" s="78"/>
      <c r="AF1565" s="123">
        <f t="shared" si="215"/>
        <v>0</v>
      </c>
    </row>
    <row r="1566" spans="1:32" ht="21" outlineLevel="2" collapsed="1" thickBot="1" x14ac:dyDescent="0.25">
      <c r="A1566" s="144"/>
      <c r="B1566" s="266" t="s">
        <v>2337</v>
      </c>
      <c r="C1566" s="276"/>
      <c r="D1566" s="287"/>
      <c r="E1566" s="266"/>
      <c r="F1566" s="200"/>
      <c r="G1566" s="200"/>
      <c r="H1566" s="200"/>
      <c r="I1566" s="200"/>
      <c r="J1566" s="200"/>
      <c r="K1566" s="200"/>
      <c r="L1566" s="117"/>
      <c r="M1566" s="117"/>
      <c r="N1566" s="117"/>
      <c r="O1566" s="117"/>
      <c r="P1566" s="117"/>
      <c r="Q1566" s="117"/>
      <c r="R1566" s="117"/>
      <c r="S1566" s="117"/>
      <c r="T1566" s="200"/>
      <c r="U1566" s="200"/>
      <c r="V1566" s="117"/>
      <c r="W1566" s="200"/>
      <c r="X1566" s="200"/>
      <c r="Y1566" s="200"/>
      <c r="Z1566" s="200"/>
      <c r="AA1566" s="200"/>
      <c r="AB1566" s="200"/>
      <c r="AC1566" s="200"/>
      <c r="AD1566" s="201"/>
      <c r="AE1566" s="78"/>
      <c r="AF1566" s="123">
        <f t="shared" si="215"/>
        <v>0</v>
      </c>
    </row>
    <row r="1567" spans="1:32" ht="230.25" hidden="1" outlineLevel="3" thickBot="1" x14ac:dyDescent="0.25">
      <c r="A1567" s="251" t="s">
        <v>606</v>
      </c>
      <c r="B1567" s="150" t="s">
        <v>3903</v>
      </c>
      <c r="C1567" s="280" t="s">
        <v>3902</v>
      </c>
      <c r="D1567" s="225" t="s">
        <v>428</v>
      </c>
      <c r="E1567" s="224" t="s">
        <v>1611</v>
      </c>
      <c r="F1567" s="224" t="s">
        <v>1421</v>
      </c>
      <c r="G1567" s="206" t="s">
        <v>1247</v>
      </c>
      <c r="H1567" s="217" t="s">
        <v>1228</v>
      </c>
      <c r="I1567" s="145" t="s">
        <v>1178</v>
      </c>
      <c r="J1567" s="130">
        <v>3</v>
      </c>
      <c r="K1567" s="178" t="s">
        <v>429</v>
      </c>
      <c r="L1567" s="125" t="s">
        <v>430</v>
      </c>
      <c r="M1567" s="333">
        <v>2</v>
      </c>
      <c r="N1567" s="132">
        <f t="shared" ref="N1567:N1574" si="222">J1567*M1567</f>
        <v>6</v>
      </c>
      <c r="O1567" s="551" t="s">
        <v>6563</v>
      </c>
      <c r="P1567" s="70" t="s">
        <v>6351</v>
      </c>
      <c r="Q1567" s="338">
        <v>2</v>
      </c>
      <c r="R1567" s="171">
        <f t="shared" ref="R1567:R1574" si="223">J1567*M1567*Q1567</f>
        <v>12</v>
      </c>
      <c r="S1567" s="193"/>
      <c r="T1567" s="193"/>
      <c r="U1567" s="193"/>
      <c r="V1567" s="193"/>
      <c r="W1567" s="139"/>
      <c r="X1567" s="139"/>
      <c r="Y1567" s="151"/>
      <c r="Z1567" s="139"/>
      <c r="AA1567" s="139"/>
      <c r="AB1567" s="152"/>
      <c r="AC1567" s="155"/>
      <c r="AD1567" s="119"/>
      <c r="AE1567" s="78"/>
      <c r="AF1567" s="123">
        <f t="shared" si="215"/>
        <v>-1951</v>
      </c>
    </row>
    <row r="1568" spans="1:32" ht="230.25" hidden="1" outlineLevel="3" thickBot="1" x14ac:dyDescent="0.25">
      <c r="A1568" s="251" t="s">
        <v>5468</v>
      </c>
      <c r="B1568" s="596" t="s">
        <v>3934</v>
      </c>
      <c r="C1568" s="600" t="s">
        <v>4025</v>
      </c>
      <c r="D1568" s="624" t="s">
        <v>443</v>
      </c>
      <c r="E1568" s="209" t="s">
        <v>208</v>
      </c>
      <c r="F1568" s="209" t="s">
        <v>2410</v>
      </c>
      <c r="G1568" s="143" t="s">
        <v>1254</v>
      </c>
      <c r="H1568" s="526" t="s">
        <v>1227</v>
      </c>
      <c r="I1568" s="215" t="s">
        <v>768</v>
      </c>
      <c r="J1568" s="255">
        <v>1</v>
      </c>
      <c r="K1568" s="259" t="s">
        <v>192</v>
      </c>
      <c r="L1568" s="215" t="s">
        <v>203</v>
      </c>
      <c r="M1568" s="148">
        <v>1</v>
      </c>
      <c r="N1568" s="132">
        <f t="shared" si="222"/>
        <v>1</v>
      </c>
      <c r="O1568" s="551" t="s">
        <v>6563</v>
      </c>
      <c r="P1568" s="158" t="s">
        <v>675</v>
      </c>
      <c r="Q1568" s="338">
        <v>5</v>
      </c>
      <c r="R1568" s="171">
        <f t="shared" si="223"/>
        <v>5</v>
      </c>
      <c r="S1568" s="159"/>
      <c r="T1568" s="494"/>
      <c r="U1568" s="451"/>
      <c r="V1568" s="451"/>
      <c r="W1568" s="209"/>
      <c r="X1568" s="209"/>
      <c r="Y1568" s="211"/>
      <c r="Z1568" s="209"/>
      <c r="AA1568" s="209"/>
      <c r="AB1568" s="160"/>
      <c r="AC1568" s="155"/>
      <c r="AD1568" s="119"/>
      <c r="AE1568" s="78"/>
      <c r="AF1568" s="123">
        <f t="shared" si="215"/>
        <v>13421</v>
      </c>
    </row>
    <row r="1569" spans="1:32" ht="230.25" hidden="1" outlineLevel="3" thickBot="1" x14ac:dyDescent="0.25">
      <c r="A1569" s="251" t="s">
        <v>5469</v>
      </c>
      <c r="B1569" s="597"/>
      <c r="C1569" s="602"/>
      <c r="D1569" s="625"/>
      <c r="E1569" s="209" t="s">
        <v>255</v>
      </c>
      <c r="F1569" s="209" t="s">
        <v>3935</v>
      </c>
      <c r="G1569" s="143" t="s">
        <v>1247</v>
      </c>
      <c r="H1569" s="252" t="s">
        <v>1228</v>
      </c>
      <c r="I1569" s="215" t="s">
        <v>1178</v>
      </c>
      <c r="J1569" s="255">
        <v>3</v>
      </c>
      <c r="K1569" s="178" t="s">
        <v>453</v>
      </c>
      <c r="L1569" s="256" t="s">
        <v>449</v>
      </c>
      <c r="M1569" s="194">
        <v>1</v>
      </c>
      <c r="N1569" s="132">
        <f t="shared" si="222"/>
        <v>3</v>
      </c>
      <c r="O1569" s="551" t="s">
        <v>6563</v>
      </c>
      <c r="P1569" s="70" t="s">
        <v>103</v>
      </c>
      <c r="Q1569" s="338">
        <v>5</v>
      </c>
      <c r="R1569" s="171">
        <f t="shared" si="223"/>
        <v>15</v>
      </c>
      <c r="S1569" s="159"/>
      <c r="T1569" s="494"/>
      <c r="U1569" s="451"/>
      <c r="V1569" s="451"/>
      <c r="W1569" s="209"/>
      <c r="X1569" s="209"/>
      <c r="Y1569" s="211"/>
      <c r="Z1569" s="209"/>
      <c r="AA1569" s="209"/>
      <c r="AB1569" s="160"/>
      <c r="AC1569" s="155"/>
      <c r="AD1569" s="119"/>
      <c r="AE1569" s="78"/>
      <c r="AF1569" s="123">
        <f t="shared" si="215"/>
        <v>13422</v>
      </c>
    </row>
    <row r="1570" spans="1:32" ht="230.25" hidden="1" outlineLevel="3" thickBot="1" x14ac:dyDescent="0.25">
      <c r="A1570" s="251" t="s">
        <v>5470</v>
      </c>
      <c r="B1570" s="596" t="s">
        <v>3907</v>
      </c>
      <c r="C1570" s="600" t="s">
        <v>3936</v>
      </c>
      <c r="D1570" s="624" t="s">
        <v>443</v>
      </c>
      <c r="E1570" s="209" t="s">
        <v>208</v>
      </c>
      <c r="F1570" s="209" t="s">
        <v>2410</v>
      </c>
      <c r="G1570" s="143" t="s">
        <v>1254</v>
      </c>
      <c r="H1570" s="526" t="s">
        <v>1227</v>
      </c>
      <c r="I1570" s="215" t="s">
        <v>768</v>
      </c>
      <c r="J1570" s="255">
        <v>1</v>
      </c>
      <c r="K1570" s="259" t="s">
        <v>192</v>
      </c>
      <c r="L1570" s="215" t="s">
        <v>203</v>
      </c>
      <c r="M1570" s="148">
        <v>1</v>
      </c>
      <c r="N1570" s="132">
        <f t="shared" si="222"/>
        <v>1</v>
      </c>
      <c r="O1570" s="551" t="s">
        <v>6563</v>
      </c>
      <c r="P1570" s="158" t="s">
        <v>675</v>
      </c>
      <c r="Q1570" s="338">
        <v>5</v>
      </c>
      <c r="R1570" s="171">
        <f t="shared" si="223"/>
        <v>5</v>
      </c>
      <c r="S1570" s="159"/>
      <c r="T1570" s="494"/>
      <c r="U1570" s="451"/>
      <c r="V1570" s="451"/>
      <c r="W1570" s="209"/>
      <c r="X1570" s="209"/>
      <c r="Y1570" s="211"/>
      <c r="Z1570" s="209"/>
      <c r="AA1570" s="209"/>
      <c r="AB1570" s="160"/>
      <c r="AC1570" s="155"/>
      <c r="AD1570" s="119"/>
      <c r="AE1570" s="78"/>
      <c r="AF1570" s="123">
        <f t="shared" si="215"/>
        <v>13423</v>
      </c>
    </row>
    <row r="1571" spans="1:32" ht="230.25" hidden="1" outlineLevel="3" thickBot="1" x14ac:dyDescent="0.25">
      <c r="A1571" s="251" t="s">
        <v>5471</v>
      </c>
      <c r="B1571" s="597"/>
      <c r="C1571" s="602"/>
      <c r="D1571" s="625"/>
      <c r="E1571" s="209" t="s">
        <v>255</v>
      </c>
      <c r="F1571" s="452" t="s">
        <v>6340</v>
      </c>
      <c r="G1571" s="483" t="s">
        <v>4218</v>
      </c>
      <c r="H1571" s="528" t="s">
        <v>1803</v>
      </c>
      <c r="I1571" s="466" t="s">
        <v>3018</v>
      </c>
      <c r="J1571" s="484">
        <v>3</v>
      </c>
      <c r="K1571" s="468" t="s">
        <v>453</v>
      </c>
      <c r="L1571" s="469" t="s">
        <v>449</v>
      </c>
      <c r="M1571" s="485">
        <v>2</v>
      </c>
      <c r="N1571" s="471">
        <f t="shared" si="222"/>
        <v>6</v>
      </c>
      <c r="O1571" s="551" t="s">
        <v>6563</v>
      </c>
      <c r="P1571" s="462" t="s">
        <v>6348</v>
      </c>
      <c r="Q1571" s="473">
        <v>3</v>
      </c>
      <c r="R1571" s="171">
        <f t="shared" si="223"/>
        <v>18</v>
      </c>
      <c r="S1571" s="159"/>
      <c r="T1571" s="494"/>
      <c r="U1571" s="451"/>
      <c r="V1571" s="451"/>
      <c r="W1571" s="209"/>
      <c r="X1571" s="209"/>
      <c r="Y1571" s="211"/>
      <c r="Z1571" s="209"/>
      <c r="AA1571" s="209"/>
      <c r="AB1571" s="160"/>
      <c r="AC1571" s="155"/>
      <c r="AD1571" s="119"/>
      <c r="AE1571" s="78"/>
      <c r="AF1571" s="123">
        <f t="shared" si="215"/>
        <v>13424</v>
      </c>
    </row>
    <row r="1572" spans="1:32" ht="345" hidden="1" outlineLevel="3" thickBot="1" x14ac:dyDescent="0.25">
      <c r="A1572" s="251" t="s">
        <v>614</v>
      </c>
      <c r="B1572" s="741" t="s">
        <v>3938</v>
      </c>
      <c r="C1572" s="635" t="s">
        <v>3937</v>
      </c>
      <c r="D1572" s="627" t="s">
        <v>205</v>
      </c>
      <c r="E1572" s="209" t="s">
        <v>431</v>
      </c>
      <c r="F1572" s="459" t="s">
        <v>6298</v>
      </c>
      <c r="G1572" s="464" t="s">
        <v>1247</v>
      </c>
      <c r="H1572" s="252" t="s">
        <v>1228</v>
      </c>
      <c r="I1572" s="466" t="s">
        <v>1178</v>
      </c>
      <c r="J1572" s="467">
        <v>3</v>
      </c>
      <c r="K1572" s="468" t="s">
        <v>429</v>
      </c>
      <c r="L1572" s="256" t="s">
        <v>430</v>
      </c>
      <c r="M1572" s="166">
        <v>2</v>
      </c>
      <c r="N1572" s="132">
        <f t="shared" si="222"/>
        <v>6</v>
      </c>
      <c r="O1572" s="551" t="s">
        <v>6563</v>
      </c>
      <c r="P1572" s="462" t="s">
        <v>6070</v>
      </c>
      <c r="Q1572" s="338">
        <v>2</v>
      </c>
      <c r="R1572" s="171">
        <f t="shared" si="223"/>
        <v>12</v>
      </c>
      <c r="S1572" s="176"/>
      <c r="T1572" s="491"/>
      <c r="U1572" s="453"/>
      <c r="V1572" s="453"/>
      <c r="W1572" s="209"/>
      <c r="X1572" s="172"/>
      <c r="Y1572" s="211"/>
      <c r="Z1572" s="209"/>
      <c r="AA1572" s="209"/>
      <c r="AB1572" s="172"/>
      <c r="AC1572" s="173"/>
      <c r="AD1572" s="109"/>
      <c r="AE1572" s="123"/>
      <c r="AF1572" s="123">
        <f t="shared" si="215"/>
        <v>-1965</v>
      </c>
    </row>
    <row r="1573" spans="1:32" ht="230.25" hidden="1" outlineLevel="3" thickBot="1" x14ac:dyDescent="0.25">
      <c r="A1573" s="251" t="s">
        <v>615</v>
      </c>
      <c r="B1573" s="742"/>
      <c r="C1573" s="635"/>
      <c r="D1573" s="627"/>
      <c r="E1573" s="209" t="s">
        <v>432</v>
      </c>
      <c r="F1573" s="459" t="s">
        <v>6135</v>
      </c>
      <c r="G1573" s="464" t="s">
        <v>1247</v>
      </c>
      <c r="H1573" s="252" t="s">
        <v>1228</v>
      </c>
      <c r="I1573" s="466" t="s">
        <v>1178</v>
      </c>
      <c r="J1573" s="467">
        <v>3</v>
      </c>
      <c r="K1573" s="468" t="s">
        <v>193</v>
      </c>
      <c r="L1573" s="256" t="s">
        <v>430</v>
      </c>
      <c r="M1573" s="166">
        <v>2</v>
      </c>
      <c r="N1573" s="147">
        <f t="shared" si="222"/>
        <v>6</v>
      </c>
      <c r="O1573" s="551" t="s">
        <v>6563</v>
      </c>
      <c r="P1573" s="462" t="s">
        <v>6070</v>
      </c>
      <c r="Q1573" s="338">
        <v>2</v>
      </c>
      <c r="R1573" s="171">
        <f t="shared" si="223"/>
        <v>12</v>
      </c>
      <c r="S1573" s="176"/>
      <c r="T1573" s="491"/>
      <c r="U1573" s="453"/>
      <c r="V1573" s="453"/>
      <c r="W1573" s="209"/>
      <c r="X1573" s="172"/>
      <c r="Y1573" s="211"/>
      <c r="Z1573" s="209"/>
      <c r="AA1573" s="209"/>
      <c r="AB1573" s="172"/>
      <c r="AC1573" s="173"/>
      <c r="AD1573" s="109"/>
      <c r="AE1573" s="123"/>
      <c r="AF1573" s="123">
        <f t="shared" si="215"/>
        <v>-1966</v>
      </c>
    </row>
    <row r="1574" spans="1:32" ht="230.25" hidden="1" outlineLevel="3" thickBot="1" x14ac:dyDescent="0.25">
      <c r="A1574" s="251" t="s">
        <v>5472</v>
      </c>
      <c r="B1574" s="596" t="s">
        <v>3939</v>
      </c>
      <c r="C1574" s="635" t="s">
        <v>3940</v>
      </c>
      <c r="D1574" s="627" t="s">
        <v>3941</v>
      </c>
      <c r="E1574" s="139" t="s">
        <v>160</v>
      </c>
      <c r="F1574" s="459" t="s">
        <v>4452</v>
      </c>
      <c r="G1574" s="472" t="s">
        <v>1416</v>
      </c>
      <c r="H1574" s="526" t="s">
        <v>1227</v>
      </c>
      <c r="I1574" s="466" t="s">
        <v>2021</v>
      </c>
      <c r="J1574" s="467">
        <v>1</v>
      </c>
      <c r="K1574" s="468" t="s">
        <v>193</v>
      </c>
      <c r="L1574" s="256" t="s">
        <v>430</v>
      </c>
      <c r="M1574" s="148">
        <v>1</v>
      </c>
      <c r="N1574" s="147">
        <f t="shared" si="222"/>
        <v>1</v>
      </c>
      <c r="O1574" s="551" t="s">
        <v>6563</v>
      </c>
      <c r="P1574" s="462" t="s">
        <v>103</v>
      </c>
      <c r="Q1574" s="338">
        <v>5</v>
      </c>
      <c r="R1574" s="171">
        <f t="shared" si="223"/>
        <v>5</v>
      </c>
      <c r="S1574" s="193"/>
      <c r="T1574" s="193"/>
      <c r="U1574" s="193"/>
      <c r="V1574" s="193"/>
      <c r="W1574" s="139"/>
      <c r="X1574" s="139"/>
      <c r="Y1574" s="151"/>
      <c r="Z1574" s="139"/>
      <c r="AA1574" s="139"/>
      <c r="AB1574" s="152"/>
      <c r="AC1574" s="155"/>
      <c r="AD1574" s="119"/>
      <c r="AE1574" s="78"/>
      <c r="AF1574" s="123">
        <f t="shared" si="215"/>
        <v>13425</v>
      </c>
    </row>
    <row r="1575" spans="1:32" ht="230.25" hidden="1" outlineLevel="3" thickBot="1" x14ac:dyDescent="0.25">
      <c r="A1575" s="251" t="s">
        <v>5473</v>
      </c>
      <c r="B1575" s="597"/>
      <c r="C1575" s="635"/>
      <c r="D1575" s="627"/>
      <c r="E1575" s="139" t="s">
        <v>1445</v>
      </c>
      <c r="F1575" s="459" t="s">
        <v>6136</v>
      </c>
      <c r="G1575" s="464" t="s">
        <v>1247</v>
      </c>
      <c r="H1575" s="252" t="s">
        <v>1228</v>
      </c>
      <c r="I1575" s="466" t="s">
        <v>1178</v>
      </c>
      <c r="J1575" s="467">
        <v>3</v>
      </c>
      <c r="K1575" s="468" t="s">
        <v>193</v>
      </c>
      <c r="L1575" s="256" t="s">
        <v>430</v>
      </c>
      <c r="M1575" s="148">
        <v>1</v>
      </c>
      <c r="N1575" s="147">
        <f>M1575*J1575</f>
        <v>3</v>
      </c>
      <c r="O1575" s="551" t="s">
        <v>6563</v>
      </c>
      <c r="P1575" s="462" t="s">
        <v>6070</v>
      </c>
      <c r="Q1575" s="338">
        <v>1</v>
      </c>
      <c r="R1575" s="171">
        <f>Q1575*N1575</f>
        <v>3</v>
      </c>
      <c r="S1575" s="193"/>
      <c r="T1575" s="193"/>
      <c r="U1575" s="193"/>
      <c r="V1575" s="193"/>
      <c r="W1575" s="139"/>
      <c r="X1575" s="139"/>
      <c r="Y1575" s="151"/>
      <c r="Z1575" s="139"/>
      <c r="AA1575" s="139"/>
      <c r="AB1575" s="152"/>
      <c r="AC1575" s="155"/>
      <c r="AD1575" s="119"/>
      <c r="AE1575" s="78"/>
      <c r="AF1575" s="123">
        <f t="shared" si="215"/>
        <v>13426</v>
      </c>
    </row>
    <row r="1576" spans="1:32" ht="230.25" hidden="1" outlineLevel="3" thickBot="1" x14ac:dyDescent="0.25">
      <c r="A1576" s="251" t="s">
        <v>5474</v>
      </c>
      <c r="B1576" s="596" t="s">
        <v>3943</v>
      </c>
      <c r="C1576" s="637" t="s">
        <v>3942</v>
      </c>
      <c r="D1576" s="626" t="s">
        <v>3948</v>
      </c>
      <c r="E1576" s="206" t="s">
        <v>431</v>
      </c>
      <c r="F1576" s="459" t="s">
        <v>6132</v>
      </c>
      <c r="G1576" s="464" t="s">
        <v>6122</v>
      </c>
      <c r="H1576" s="418" t="s">
        <v>6071</v>
      </c>
      <c r="I1576" s="466" t="s">
        <v>6072</v>
      </c>
      <c r="J1576" s="467">
        <v>3</v>
      </c>
      <c r="K1576" s="468" t="s">
        <v>193</v>
      </c>
      <c r="L1576" s="125" t="s">
        <v>6301</v>
      </c>
      <c r="M1576" s="166">
        <v>1</v>
      </c>
      <c r="N1576" s="147">
        <f>J1576*M1576</f>
        <v>3</v>
      </c>
      <c r="O1576" s="551" t="s">
        <v>6563</v>
      </c>
      <c r="P1576" s="462" t="s">
        <v>6371</v>
      </c>
      <c r="Q1576" s="338">
        <v>3</v>
      </c>
      <c r="R1576" s="171">
        <f>J1576*M1576*Q1576</f>
        <v>9</v>
      </c>
      <c r="S1576" s="176"/>
      <c r="T1576" s="491"/>
      <c r="U1576" s="453"/>
      <c r="V1576" s="453"/>
      <c r="W1576" s="209"/>
      <c r="X1576" s="172"/>
      <c r="Y1576" s="211"/>
      <c r="Z1576" s="209"/>
      <c r="AA1576" s="209"/>
      <c r="AB1576" s="172"/>
      <c r="AC1576" s="173"/>
      <c r="AD1576" s="109"/>
      <c r="AE1576" s="123"/>
      <c r="AF1576" s="123">
        <f t="shared" si="215"/>
        <v>13427</v>
      </c>
    </row>
    <row r="1577" spans="1:32" ht="230.25" hidden="1" outlineLevel="3" thickBot="1" x14ac:dyDescent="0.25">
      <c r="A1577" s="251" t="s">
        <v>5475</v>
      </c>
      <c r="B1577" s="597"/>
      <c r="C1577" s="637"/>
      <c r="D1577" s="626"/>
      <c r="E1577" s="206" t="s">
        <v>432</v>
      </c>
      <c r="F1577" s="459" t="s">
        <v>6343</v>
      </c>
      <c r="G1577" s="464" t="s">
        <v>2693</v>
      </c>
      <c r="H1577" s="217" t="s">
        <v>1228</v>
      </c>
      <c r="I1577" s="466" t="s">
        <v>1178</v>
      </c>
      <c r="J1577" s="467">
        <v>3</v>
      </c>
      <c r="K1577" s="468" t="s">
        <v>193</v>
      </c>
      <c r="L1577" s="125" t="s">
        <v>430</v>
      </c>
      <c r="M1577" s="148">
        <v>1</v>
      </c>
      <c r="N1577" s="147">
        <f>J1577*M1577</f>
        <v>3</v>
      </c>
      <c r="O1577" s="551" t="s">
        <v>6563</v>
      </c>
      <c r="P1577" s="323" t="s">
        <v>6358</v>
      </c>
      <c r="Q1577" s="338">
        <v>2</v>
      </c>
      <c r="R1577" s="171">
        <f>J1577*M1577*Q1577</f>
        <v>6</v>
      </c>
      <c r="S1577" s="176"/>
      <c r="T1577" s="491"/>
      <c r="U1577" s="453"/>
      <c r="V1577" s="453"/>
      <c r="W1577" s="209"/>
      <c r="X1577" s="172"/>
      <c r="Y1577" s="211"/>
      <c r="Z1577" s="209"/>
      <c r="AA1577" s="209"/>
      <c r="AB1577" s="172"/>
      <c r="AC1577" s="173"/>
      <c r="AD1577" s="109"/>
      <c r="AE1577" s="123"/>
      <c r="AF1577" s="123">
        <f t="shared" si="215"/>
        <v>13428</v>
      </c>
    </row>
    <row r="1578" spans="1:32" ht="230.25" hidden="1" outlineLevel="3" thickBot="1" x14ac:dyDescent="0.25">
      <c r="A1578" s="251" t="s">
        <v>5476</v>
      </c>
      <c r="B1578" s="596" t="s">
        <v>3947</v>
      </c>
      <c r="C1578" s="637" t="s">
        <v>3946</v>
      </c>
      <c r="D1578" s="626" t="s">
        <v>3949</v>
      </c>
      <c r="E1578" s="224" t="s">
        <v>160</v>
      </c>
      <c r="F1578" s="459" t="s">
        <v>4452</v>
      </c>
      <c r="G1578" s="472" t="s">
        <v>1416</v>
      </c>
      <c r="H1578" s="526" t="s">
        <v>1227</v>
      </c>
      <c r="I1578" s="466" t="s">
        <v>2021</v>
      </c>
      <c r="J1578" s="467">
        <v>1</v>
      </c>
      <c r="K1578" s="468" t="s">
        <v>193</v>
      </c>
      <c r="L1578" s="125" t="s">
        <v>430</v>
      </c>
      <c r="M1578" s="148">
        <v>1</v>
      </c>
      <c r="N1578" s="147">
        <f>J1578*M1578</f>
        <v>1</v>
      </c>
      <c r="O1578" s="551" t="s">
        <v>6563</v>
      </c>
      <c r="P1578" s="462" t="s">
        <v>103</v>
      </c>
      <c r="Q1578" s="338">
        <v>5</v>
      </c>
      <c r="R1578" s="171">
        <f>J1578*M1578*Q1578</f>
        <v>5</v>
      </c>
      <c r="S1578" s="193"/>
      <c r="T1578" s="193"/>
      <c r="U1578" s="193"/>
      <c r="V1578" s="193"/>
      <c r="W1578" s="139"/>
      <c r="X1578" s="139"/>
      <c r="Y1578" s="151"/>
      <c r="Z1578" s="139"/>
      <c r="AA1578" s="139"/>
      <c r="AB1578" s="152"/>
      <c r="AC1578" s="155"/>
      <c r="AD1578" s="119"/>
      <c r="AE1578" s="78"/>
      <c r="AF1578" s="123">
        <f t="shared" si="215"/>
        <v>13429</v>
      </c>
    </row>
    <row r="1579" spans="1:32" ht="230.25" hidden="1" outlineLevel="3" thickBot="1" x14ac:dyDescent="0.25">
      <c r="A1579" s="251" t="s">
        <v>5477</v>
      </c>
      <c r="B1579" s="597"/>
      <c r="C1579" s="637"/>
      <c r="D1579" s="626"/>
      <c r="E1579" s="224" t="s">
        <v>1445</v>
      </c>
      <c r="F1579" s="459" t="s">
        <v>6132</v>
      </c>
      <c r="G1579" s="464" t="s">
        <v>6122</v>
      </c>
      <c r="H1579" s="418" t="s">
        <v>6071</v>
      </c>
      <c r="I1579" s="466" t="s">
        <v>6072</v>
      </c>
      <c r="J1579" s="467">
        <v>3</v>
      </c>
      <c r="K1579" s="468" t="s">
        <v>193</v>
      </c>
      <c r="L1579" s="125" t="s">
        <v>6301</v>
      </c>
      <c r="M1579" s="166">
        <v>1</v>
      </c>
      <c r="N1579" s="147">
        <f>J1579*M1579</f>
        <v>3</v>
      </c>
      <c r="O1579" s="551" t="s">
        <v>6563</v>
      </c>
      <c r="P1579" s="462" t="s">
        <v>6371</v>
      </c>
      <c r="Q1579" s="338">
        <v>3</v>
      </c>
      <c r="R1579" s="171">
        <f>Q1579*N1579</f>
        <v>9</v>
      </c>
      <c r="S1579" s="193"/>
      <c r="T1579" s="193"/>
      <c r="U1579" s="193"/>
      <c r="V1579" s="193"/>
      <c r="W1579" s="139"/>
      <c r="X1579" s="139"/>
      <c r="Y1579" s="151"/>
      <c r="Z1579" s="139"/>
      <c r="AA1579" s="139"/>
      <c r="AB1579" s="152"/>
      <c r="AC1579" s="155"/>
      <c r="AD1579" s="119"/>
      <c r="AE1579" s="78"/>
      <c r="AF1579" s="123">
        <f t="shared" si="215"/>
        <v>13430</v>
      </c>
    </row>
    <row r="1580" spans="1:32" ht="230.25" hidden="1" outlineLevel="3" thickBot="1" x14ac:dyDescent="0.25">
      <c r="A1580" s="251" t="s">
        <v>5478</v>
      </c>
      <c r="B1580" s="596" t="s">
        <v>3951</v>
      </c>
      <c r="C1580" s="637" t="s">
        <v>3950</v>
      </c>
      <c r="D1580" s="626" t="s">
        <v>205</v>
      </c>
      <c r="E1580" s="206" t="s">
        <v>431</v>
      </c>
      <c r="F1580" s="459" t="s">
        <v>4452</v>
      </c>
      <c r="G1580" s="472" t="s">
        <v>1416</v>
      </c>
      <c r="H1580" s="526" t="s">
        <v>1227</v>
      </c>
      <c r="I1580" s="466" t="s">
        <v>2021</v>
      </c>
      <c r="J1580" s="467">
        <v>1</v>
      </c>
      <c r="K1580" s="468" t="s">
        <v>193</v>
      </c>
      <c r="L1580" s="125" t="s">
        <v>430</v>
      </c>
      <c r="M1580" s="148">
        <v>1</v>
      </c>
      <c r="N1580" s="147">
        <f>J1580*M1580</f>
        <v>1</v>
      </c>
      <c r="O1580" s="551" t="s">
        <v>6563</v>
      </c>
      <c r="P1580" s="462" t="s">
        <v>103</v>
      </c>
      <c r="Q1580" s="338">
        <v>5</v>
      </c>
      <c r="R1580" s="171">
        <f>J1580*M1580*Q1580</f>
        <v>5</v>
      </c>
      <c r="S1580" s="193"/>
      <c r="T1580" s="193"/>
      <c r="U1580" s="193"/>
      <c r="V1580" s="193"/>
      <c r="W1580" s="139"/>
      <c r="X1580" s="139"/>
      <c r="Y1580" s="151"/>
      <c r="Z1580" s="139"/>
      <c r="AA1580" s="139"/>
      <c r="AB1580" s="152"/>
      <c r="AC1580" s="155"/>
      <c r="AD1580" s="119"/>
      <c r="AE1580" s="78"/>
      <c r="AF1580" s="123">
        <f t="shared" si="215"/>
        <v>13431</v>
      </c>
    </row>
    <row r="1581" spans="1:32" ht="230.25" hidden="1" outlineLevel="3" thickBot="1" x14ac:dyDescent="0.25">
      <c r="A1581" s="251" t="s">
        <v>5479</v>
      </c>
      <c r="B1581" s="597"/>
      <c r="C1581" s="637"/>
      <c r="D1581" s="626"/>
      <c r="E1581" s="206" t="s">
        <v>432</v>
      </c>
      <c r="F1581" s="459" t="s">
        <v>3952</v>
      </c>
      <c r="G1581" s="464" t="s">
        <v>1247</v>
      </c>
      <c r="H1581" s="217" t="s">
        <v>1228</v>
      </c>
      <c r="I1581" s="145" t="s">
        <v>1178</v>
      </c>
      <c r="J1581" s="130">
        <v>3</v>
      </c>
      <c r="K1581" s="178" t="s">
        <v>193</v>
      </c>
      <c r="L1581" s="125" t="s">
        <v>430</v>
      </c>
      <c r="M1581" s="148">
        <v>1</v>
      </c>
      <c r="N1581" s="147">
        <f>M1581*J1581</f>
        <v>3</v>
      </c>
      <c r="O1581" s="551" t="s">
        <v>6563</v>
      </c>
      <c r="P1581" s="152" t="s">
        <v>103</v>
      </c>
      <c r="Q1581" s="338">
        <v>5</v>
      </c>
      <c r="R1581" s="171">
        <f>Q1581*N1581</f>
        <v>15</v>
      </c>
      <c r="S1581" s="193"/>
      <c r="T1581" s="193"/>
      <c r="U1581" s="193"/>
      <c r="V1581" s="193"/>
      <c r="W1581" s="139"/>
      <c r="X1581" s="139"/>
      <c r="Y1581" s="151"/>
      <c r="Z1581" s="139"/>
      <c r="AA1581" s="139"/>
      <c r="AB1581" s="152"/>
      <c r="AC1581" s="155"/>
      <c r="AD1581" s="119"/>
      <c r="AE1581" s="78"/>
      <c r="AF1581" s="123">
        <f t="shared" si="215"/>
        <v>13432</v>
      </c>
    </row>
    <row r="1582" spans="1:32" ht="230.25" hidden="1" outlineLevel="3" thickBot="1" x14ac:dyDescent="0.25">
      <c r="A1582" s="251" t="s">
        <v>5480</v>
      </c>
      <c r="B1582" s="596" t="s">
        <v>3954</v>
      </c>
      <c r="C1582" s="637" t="s">
        <v>3953</v>
      </c>
      <c r="D1582" s="626" t="s">
        <v>3955</v>
      </c>
      <c r="E1582" s="206" t="s">
        <v>431</v>
      </c>
      <c r="F1582" s="224" t="s">
        <v>3956</v>
      </c>
      <c r="G1582" s="124" t="s">
        <v>4437</v>
      </c>
      <c r="H1582" s="526" t="s">
        <v>1227</v>
      </c>
      <c r="I1582" s="145" t="s">
        <v>4438</v>
      </c>
      <c r="J1582" s="130">
        <v>2</v>
      </c>
      <c r="K1582" s="178" t="s">
        <v>193</v>
      </c>
      <c r="L1582" s="125" t="s">
        <v>430</v>
      </c>
      <c r="M1582" s="148">
        <v>1</v>
      </c>
      <c r="N1582" s="147">
        <f>J1582*M1582</f>
        <v>2</v>
      </c>
      <c r="O1582" s="551" t="s">
        <v>6563</v>
      </c>
      <c r="P1582" s="152" t="s">
        <v>103</v>
      </c>
      <c r="Q1582" s="338">
        <v>5</v>
      </c>
      <c r="R1582" s="171">
        <f>J1582*M1582*Q1582</f>
        <v>10</v>
      </c>
      <c r="S1582" s="193"/>
      <c r="T1582" s="193"/>
      <c r="U1582" s="193"/>
      <c r="V1582" s="193"/>
      <c r="W1582" s="139"/>
      <c r="X1582" s="139"/>
      <c r="Y1582" s="151"/>
      <c r="Z1582" s="139"/>
      <c r="AA1582" s="139"/>
      <c r="AB1582" s="152"/>
      <c r="AC1582" s="155"/>
      <c r="AD1582" s="119"/>
      <c r="AE1582" s="78"/>
      <c r="AF1582" s="123">
        <f t="shared" si="215"/>
        <v>13433</v>
      </c>
    </row>
    <row r="1583" spans="1:32" ht="230.25" hidden="1" outlineLevel="3" thickBot="1" x14ac:dyDescent="0.25">
      <c r="A1583" s="251" t="s">
        <v>5481</v>
      </c>
      <c r="B1583" s="597"/>
      <c r="C1583" s="637"/>
      <c r="D1583" s="626"/>
      <c r="E1583" s="206" t="s">
        <v>432</v>
      </c>
      <c r="F1583" s="224" t="s">
        <v>3952</v>
      </c>
      <c r="G1583" s="206" t="s">
        <v>1247</v>
      </c>
      <c r="H1583" s="217" t="s">
        <v>1228</v>
      </c>
      <c r="I1583" s="145" t="s">
        <v>1178</v>
      </c>
      <c r="J1583" s="130">
        <v>3</v>
      </c>
      <c r="K1583" s="178" t="s">
        <v>193</v>
      </c>
      <c r="L1583" s="125" t="s">
        <v>430</v>
      </c>
      <c r="M1583" s="148">
        <v>1</v>
      </c>
      <c r="N1583" s="147">
        <f>M1583*J1583</f>
        <v>3</v>
      </c>
      <c r="O1583" s="551" t="s">
        <v>6563</v>
      </c>
      <c r="P1583" s="553" t="s">
        <v>6387</v>
      </c>
      <c r="Q1583" s="338">
        <v>2</v>
      </c>
      <c r="R1583" s="171">
        <f>Q1583*N1583</f>
        <v>6</v>
      </c>
      <c r="S1583" s="193"/>
      <c r="T1583" s="193"/>
      <c r="U1583" s="193"/>
      <c r="V1583" s="193"/>
      <c r="W1583" s="139"/>
      <c r="X1583" s="139"/>
      <c r="Y1583" s="151"/>
      <c r="Z1583" s="139"/>
      <c r="AA1583" s="139"/>
      <c r="AB1583" s="152"/>
      <c r="AC1583" s="155"/>
      <c r="AD1583" s="119"/>
      <c r="AE1583" s="78"/>
      <c r="AF1583" s="123">
        <f t="shared" si="215"/>
        <v>13434</v>
      </c>
    </row>
    <row r="1584" spans="1:32" ht="230.25" hidden="1" outlineLevel="3" thickBot="1" x14ac:dyDescent="0.25">
      <c r="A1584" s="251" t="s">
        <v>5482</v>
      </c>
      <c r="B1584" s="596" t="s">
        <v>4026</v>
      </c>
      <c r="C1584" s="637" t="s">
        <v>4027</v>
      </c>
      <c r="D1584" s="626" t="s">
        <v>205</v>
      </c>
      <c r="E1584" s="206" t="s">
        <v>431</v>
      </c>
      <c r="F1584" s="224" t="s">
        <v>6382</v>
      </c>
      <c r="G1584" s="489" t="s">
        <v>1247</v>
      </c>
      <c r="H1584" s="217" t="s">
        <v>1228</v>
      </c>
      <c r="I1584" s="145" t="s">
        <v>1178</v>
      </c>
      <c r="J1584" s="130">
        <v>3</v>
      </c>
      <c r="K1584" s="178" t="s">
        <v>193</v>
      </c>
      <c r="L1584" s="125" t="s">
        <v>6134</v>
      </c>
      <c r="M1584" s="166">
        <v>1</v>
      </c>
      <c r="N1584" s="132">
        <f t="shared" ref="N1584:N1591" si="224">J1584*M1584</f>
        <v>3</v>
      </c>
      <c r="O1584" s="551" t="s">
        <v>6563</v>
      </c>
      <c r="P1584" s="70" t="s">
        <v>6357</v>
      </c>
      <c r="Q1584" s="338">
        <v>2</v>
      </c>
      <c r="R1584" s="171">
        <f t="shared" ref="R1584:R1591" si="225">J1584*M1584*Q1584</f>
        <v>6</v>
      </c>
      <c r="S1584" s="176"/>
      <c r="T1584" s="491"/>
      <c r="U1584" s="453"/>
      <c r="V1584" s="453"/>
      <c r="W1584" s="209"/>
      <c r="X1584" s="172"/>
      <c r="Y1584" s="211"/>
      <c r="Z1584" s="209"/>
      <c r="AA1584" s="209"/>
      <c r="AB1584" s="172"/>
      <c r="AC1584" s="173"/>
      <c r="AD1584" s="109"/>
      <c r="AE1584" s="123"/>
      <c r="AF1584" s="123">
        <f t="shared" si="215"/>
        <v>13435</v>
      </c>
    </row>
    <row r="1585" spans="1:32" ht="230.25" hidden="1" outlineLevel="3" thickBot="1" x14ac:dyDescent="0.25">
      <c r="A1585" s="251" t="s">
        <v>5483</v>
      </c>
      <c r="B1585" s="597"/>
      <c r="C1585" s="637"/>
      <c r="D1585" s="626"/>
      <c r="E1585" s="206" t="s">
        <v>432</v>
      </c>
      <c r="F1585" s="224" t="s">
        <v>4028</v>
      </c>
      <c r="G1585" s="124" t="s">
        <v>1416</v>
      </c>
      <c r="H1585" s="526" t="s">
        <v>1227</v>
      </c>
      <c r="I1585" s="145" t="s">
        <v>2021</v>
      </c>
      <c r="J1585" s="130">
        <v>1</v>
      </c>
      <c r="K1585" s="178" t="s">
        <v>193</v>
      </c>
      <c r="L1585" s="125" t="s">
        <v>430</v>
      </c>
      <c r="M1585" s="166">
        <v>2</v>
      </c>
      <c r="N1585" s="147">
        <f t="shared" si="224"/>
        <v>2</v>
      </c>
      <c r="O1585" s="551" t="s">
        <v>6563</v>
      </c>
      <c r="P1585" s="462" t="s">
        <v>103</v>
      </c>
      <c r="Q1585" s="338">
        <v>5</v>
      </c>
      <c r="R1585" s="171">
        <f t="shared" si="225"/>
        <v>10</v>
      </c>
      <c r="S1585" s="176"/>
      <c r="T1585" s="491"/>
      <c r="U1585" s="453"/>
      <c r="V1585" s="453"/>
      <c r="W1585" s="209"/>
      <c r="X1585" s="172"/>
      <c r="Y1585" s="211"/>
      <c r="Z1585" s="209"/>
      <c r="AA1585" s="209"/>
      <c r="AB1585" s="172"/>
      <c r="AC1585" s="173"/>
      <c r="AD1585" s="109"/>
      <c r="AE1585" s="123"/>
      <c r="AF1585" s="123">
        <f t="shared" si="215"/>
        <v>13436</v>
      </c>
    </row>
    <row r="1586" spans="1:32" ht="230.25" hidden="1" outlineLevel="3" thickBot="1" x14ac:dyDescent="0.25">
      <c r="A1586" s="251" t="s">
        <v>5484</v>
      </c>
      <c r="B1586" s="596" t="s">
        <v>4439</v>
      </c>
      <c r="C1586" s="637" t="s">
        <v>4029</v>
      </c>
      <c r="D1586" s="626" t="s">
        <v>205</v>
      </c>
      <c r="E1586" s="206" t="s">
        <v>431</v>
      </c>
      <c r="F1586" s="224" t="s">
        <v>6383</v>
      </c>
      <c r="G1586" s="489" t="s">
        <v>1247</v>
      </c>
      <c r="H1586" s="217" t="s">
        <v>1228</v>
      </c>
      <c r="I1586" s="145" t="s">
        <v>1178</v>
      </c>
      <c r="J1586" s="130">
        <v>3</v>
      </c>
      <c r="K1586" s="178" t="s">
        <v>193</v>
      </c>
      <c r="L1586" s="125" t="s">
        <v>6134</v>
      </c>
      <c r="M1586" s="166">
        <v>1</v>
      </c>
      <c r="N1586" s="147">
        <f>J1586*M1586</f>
        <v>3</v>
      </c>
      <c r="O1586" s="551" t="s">
        <v>6563</v>
      </c>
      <c r="P1586" s="462" t="s">
        <v>6357</v>
      </c>
      <c r="Q1586" s="338">
        <v>2</v>
      </c>
      <c r="R1586" s="171">
        <f t="shared" si="225"/>
        <v>6</v>
      </c>
      <c r="S1586" s="176"/>
      <c r="T1586" s="491"/>
      <c r="U1586" s="453"/>
      <c r="V1586" s="453"/>
      <c r="W1586" s="209"/>
      <c r="X1586" s="172"/>
      <c r="Y1586" s="211"/>
      <c r="Z1586" s="209"/>
      <c r="AA1586" s="209"/>
      <c r="AB1586" s="172"/>
      <c r="AC1586" s="173"/>
      <c r="AD1586" s="109"/>
      <c r="AE1586" s="123"/>
      <c r="AF1586" s="123">
        <f t="shared" si="215"/>
        <v>13437</v>
      </c>
    </row>
    <row r="1587" spans="1:32" ht="230.25" hidden="1" outlineLevel="3" thickBot="1" x14ac:dyDescent="0.25">
      <c r="A1587" s="251" t="s">
        <v>5485</v>
      </c>
      <c r="B1587" s="597"/>
      <c r="C1587" s="637"/>
      <c r="D1587" s="626"/>
      <c r="E1587" s="206" t="s">
        <v>432</v>
      </c>
      <c r="F1587" s="224" t="s">
        <v>6384</v>
      </c>
      <c r="G1587" s="124" t="s">
        <v>1416</v>
      </c>
      <c r="H1587" s="526" t="s">
        <v>1227</v>
      </c>
      <c r="I1587" s="145" t="s">
        <v>2021</v>
      </c>
      <c r="J1587" s="130">
        <v>1</v>
      </c>
      <c r="K1587" s="178" t="s">
        <v>193</v>
      </c>
      <c r="L1587" s="125" t="s">
        <v>430</v>
      </c>
      <c r="M1587" s="166">
        <v>2</v>
      </c>
      <c r="N1587" s="147">
        <f t="shared" si="224"/>
        <v>2</v>
      </c>
      <c r="O1587" s="551" t="s">
        <v>6563</v>
      </c>
      <c r="P1587" s="462" t="s">
        <v>6551</v>
      </c>
      <c r="Q1587" s="338">
        <v>3</v>
      </c>
      <c r="R1587" s="171">
        <f t="shared" si="225"/>
        <v>6</v>
      </c>
      <c r="S1587" s="176"/>
      <c r="T1587" s="491"/>
      <c r="U1587" s="453"/>
      <c r="V1587" s="453"/>
      <c r="W1587" s="209"/>
      <c r="X1587" s="172"/>
      <c r="Y1587" s="211"/>
      <c r="Z1587" s="209"/>
      <c r="AA1587" s="209"/>
      <c r="AB1587" s="172"/>
      <c r="AC1587" s="173"/>
      <c r="AD1587" s="109"/>
      <c r="AE1587" s="123"/>
      <c r="AF1587" s="123">
        <f t="shared" si="215"/>
        <v>13438</v>
      </c>
    </row>
    <row r="1588" spans="1:32" ht="230.25" hidden="1" outlineLevel="3" thickBot="1" x14ac:dyDescent="0.25">
      <c r="A1588" s="251" t="s">
        <v>5486</v>
      </c>
      <c r="B1588" s="596" t="s">
        <v>4031</v>
      </c>
      <c r="C1588" s="637" t="s">
        <v>4030</v>
      </c>
      <c r="D1588" s="626" t="s">
        <v>205</v>
      </c>
      <c r="E1588" s="206" t="s">
        <v>431</v>
      </c>
      <c r="F1588" s="224" t="s">
        <v>4440</v>
      </c>
      <c r="G1588" s="206" t="s">
        <v>1247</v>
      </c>
      <c r="H1588" s="217" t="s">
        <v>1228</v>
      </c>
      <c r="I1588" s="145" t="s">
        <v>1178</v>
      </c>
      <c r="J1588" s="130">
        <v>3</v>
      </c>
      <c r="K1588" s="178" t="s">
        <v>429</v>
      </c>
      <c r="L1588" s="125" t="s">
        <v>430</v>
      </c>
      <c r="M1588" s="166">
        <v>2</v>
      </c>
      <c r="N1588" s="132">
        <f t="shared" si="224"/>
        <v>6</v>
      </c>
      <c r="O1588" s="551" t="s">
        <v>6563</v>
      </c>
      <c r="P1588" s="70" t="s">
        <v>6357</v>
      </c>
      <c r="Q1588" s="338">
        <v>2</v>
      </c>
      <c r="R1588" s="171">
        <f t="shared" si="225"/>
        <v>12</v>
      </c>
      <c r="S1588" s="176"/>
      <c r="T1588" s="491"/>
      <c r="U1588" s="453"/>
      <c r="V1588" s="453"/>
      <c r="W1588" s="209"/>
      <c r="X1588" s="172"/>
      <c r="Y1588" s="211"/>
      <c r="Z1588" s="209"/>
      <c r="AA1588" s="209"/>
      <c r="AB1588" s="172"/>
      <c r="AC1588" s="173"/>
      <c r="AD1588" s="109"/>
      <c r="AE1588" s="123"/>
      <c r="AF1588" s="123">
        <f t="shared" si="215"/>
        <v>13439</v>
      </c>
    </row>
    <row r="1589" spans="1:32" ht="230.25" hidden="1" outlineLevel="3" thickBot="1" x14ac:dyDescent="0.25">
      <c r="A1589" s="251" t="s">
        <v>5487</v>
      </c>
      <c r="B1589" s="597"/>
      <c r="C1589" s="637"/>
      <c r="D1589" s="626"/>
      <c r="E1589" s="206" t="s">
        <v>432</v>
      </c>
      <c r="F1589" s="224" t="s">
        <v>4441</v>
      </c>
      <c r="G1589" s="124" t="s">
        <v>1416</v>
      </c>
      <c r="H1589" s="526" t="s">
        <v>1227</v>
      </c>
      <c r="I1589" s="145" t="s">
        <v>2021</v>
      </c>
      <c r="J1589" s="130">
        <v>1</v>
      </c>
      <c r="K1589" s="178" t="s">
        <v>193</v>
      </c>
      <c r="L1589" s="125" t="s">
        <v>430</v>
      </c>
      <c r="M1589" s="166">
        <v>2</v>
      </c>
      <c r="N1589" s="147">
        <f t="shared" si="224"/>
        <v>2</v>
      </c>
      <c r="O1589" s="551" t="s">
        <v>6563</v>
      </c>
      <c r="P1589" s="462" t="s">
        <v>103</v>
      </c>
      <c r="Q1589" s="338">
        <v>5</v>
      </c>
      <c r="R1589" s="171">
        <f t="shared" si="225"/>
        <v>10</v>
      </c>
      <c r="S1589" s="176"/>
      <c r="T1589" s="491"/>
      <c r="U1589" s="453"/>
      <c r="V1589" s="453"/>
      <c r="W1589" s="209"/>
      <c r="X1589" s="172"/>
      <c r="Y1589" s="211"/>
      <c r="Z1589" s="209"/>
      <c r="AA1589" s="209"/>
      <c r="AB1589" s="172"/>
      <c r="AC1589" s="173"/>
      <c r="AD1589" s="109"/>
      <c r="AE1589" s="123"/>
      <c r="AF1589" s="123">
        <f t="shared" si="215"/>
        <v>13440</v>
      </c>
    </row>
    <row r="1590" spans="1:32" ht="230.25" hidden="1" outlineLevel="3" thickBot="1" x14ac:dyDescent="0.25">
      <c r="A1590" s="251" t="s">
        <v>5488</v>
      </c>
      <c r="B1590" s="596" t="s">
        <v>3958</v>
      </c>
      <c r="C1590" s="637" t="s">
        <v>3957</v>
      </c>
      <c r="D1590" s="626" t="s">
        <v>205</v>
      </c>
      <c r="E1590" s="206" t="s">
        <v>431</v>
      </c>
      <c r="F1590" s="482" t="s">
        <v>6556</v>
      </c>
      <c r="G1590" s="124" t="s">
        <v>1416</v>
      </c>
      <c r="H1590" s="526" t="s">
        <v>1227</v>
      </c>
      <c r="I1590" s="145" t="s">
        <v>2021</v>
      </c>
      <c r="J1590" s="130">
        <v>2</v>
      </c>
      <c r="K1590" s="178" t="s">
        <v>193</v>
      </c>
      <c r="L1590" s="125" t="s">
        <v>430</v>
      </c>
      <c r="M1590" s="166">
        <v>2</v>
      </c>
      <c r="N1590" s="132">
        <f t="shared" si="224"/>
        <v>4</v>
      </c>
      <c r="O1590" s="551" t="s">
        <v>6563</v>
      </c>
      <c r="P1590" s="481" t="s">
        <v>103</v>
      </c>
      <c r="Q1590" s="338">
        <v>5</v>
      </c>
      <c r="R1590" s="171">
        <f t="shared" si="225"/>
        <v>20</v>
      </c>
      <c r="S1590" s="176"/>
      <c r="T1590" s="491"/>
      <c r="U1590" s="453"/>
      <c r="V1590" s="453"/>
      <c r="W1590" s="209"/>
      <c r="X1590" s="172"/>
      <c r="Y1590" s="211"/>
      <c r="Z1590" s="209"/>
      <c r="AA1590" s="209"/>
      <c r="AB1590" s="172"/>
      <c r="AC1590" s="173"/>
      <c r="AD1590" s="109"/>
      <c r="AE1590" s="123"/>
      <c r="AF1590" s="123">
        <f t="shared" si="215"/>
        <v>13441</v>
      </c>
    </row>
    <row r="1591" spans="1:32" ht="230.25" hidden="1" outlineLevel="3" thickBot="1" x14ac:dyDescent="0.25">
      <c r="A1591" s="251" t="s">
        <v>5489</v>
      </c>
      <c r="B1591" s="597"/>
      <c r="C1591" s="637"/>
      <c r="D1591" s="626"/>
      <c r="E1591" s="206" t="s">
        <v>432</v>
      </c>
      <c r="F1591" s="224" t="s">
        <v>3959</v>
      </c>
      <c r="G1591" s="206" t="s">
        <v>1247</v>
      </c>
      <c r="H1591" s="217" t="s">
        <v>1228</v>
      </c>
      <c r="I1591" s="145" t="s">
        <v>1178</v>
      </c>
      <c r="J1591" s="130">
        <v>3</v>
      </c>
      <c r="K1591" s="178" t="s">
        <v>193</v>
      </c>
      <c r="L1591" s="125" t="s">
        <v>430</v>
      </c>
      <c r="M1591" s="166">
        <v>2</v>
      </c>
      <c r="N1591" s="147">
        <f t="shared" si="224"/>
        <v>6</v>
      </c>
      <c r="O1591" s="551" t="s">
        <v>6563</v>
      </c>
      <c r="P1591" s="481" t="s">
        <v>6374</v>
      </c>
      <c r="Q1591" s="338">
        <v>2</v>
      </c>
      <c r="R1591" s="171">
        <f t="shared" si="225"/>
        <v>12</v>
      </c>
      <c r="S1591" s="176"/>
      <c r="T1591" s="491"/>
      <c r="U1591" s="453"/>
      <c r="V1591" s="453"/>
      <c r="W1591" s="209"/>
      <c r="X1591" s="172"/>
      <c r="Y1591" s="211"/>
      <c r="Z1591" s="209"/>
      <c r="AA1591" s="209"/>
      <c r="AB1591" s="172"/>
      <c r="AC1591" s="173"/>
      <c r="AD1591" s="109"/>
      <c r="AE1591" s="123"/>
      <c r="AF1591" s="123">
        <f t="shared" si="215"/>
        <v>13442</v>
      </c>
    </row>
    <row r="1592" spans="1:32" ht="230.25" hidden="1" outlineLevel="3" thickBot="1" x14ac:dyDescent="0.25">
      <c r="A1592" s="144" t="s">
        <v>607</v>
      </c>
      <c r="B1592" s="647" t="s">
        <v>3904</v>
      </c>
      <c r="C1592" s="623" t="s">
        <v>5979</v>
      </c>
      <c r="D1592" s="603" t="s">
        <v>5995</v>
      </c>
      <c r="E1592" s="224" t="s">
        <v>1439</v>
      </c>
      <c r="F1592" s="459" t="s">
        <v>6119</v>
      </c>
      <c r="G1592" s="209" t="s">
        <v>1247</v>
      </c>
      <c r="H1592" s="252" t="s">
        <v>1228</v>
      </c>
      <c r="I1592" s="215" t="s">
        <v>1178</v>
      </c>
      <c r="J1592" s="130">
        <v>3</v>
      </c>
      <c r="K1592" s="178" t="s">
        <v>6300</v>
      </c>
      <c r="L1592" s="125" t="s">
        <v>6301</v>
      </c>
      <c r="M1592" s="166">
        <v>1</v>
      </c>
      <c r="N1592" s="147">
        <f>J1592*M1592</f>
        <v>3</v>
      </c>
      <c r="O1592" s="551" t="s">
        <v>6563</v>
      </c>
      <c r="P1592" s="462" t="s">
        <v>6070</v>
      </c>
      <c r="Q1592" s="338">
        <v>2</v>
      </c>
      <c r="R1592" s="171">
        <f t="shared" ref="R1592:R1623" si="226">J1592*M1592*Q1592</f>
        <v>6</v>
      </c>
      <c r="S1592" s="193"/>
      <c r="T1592" s="193"/>
      <c r="U1592" s="193"/>
      <c r="V1592" s="193"/>
      <c r="W1592" s="139"/>
      <c r="X1592" s="139"/>
      <c r="Y1592" s="151"/>
      <c r="Z1592" s="139"/>
      <c r="AA1592" s="139"/>
      <c r="AB1592" s="152"/>
      <c r="AC1592" s="155"/>
      <c r="AD1592" s="119"/>
      <c r="AE1592" s="78"/>
      <c r="AF1592" s="123">
        <f t="shared" si="215"/>
        <v>-1952</v>
      </c>
    </row>
    <row r="1593" spans="1:32" ht="230.25" hidden="1" outlineLevel="3" thickBot="1" x14ac:dyDescent="0.25">
      <c r="A1593" s="144" t="s">
        <v>608</v>
      </c>
      <c r="B1593" s="648"/>
      <c r="C1593" s="598"/>
      <c r="D1593" s="604"/>
      <c r="E1593" s="224" t="s">
        <v>1438</v>
      </c>
      <c r="F1593" s="459" t="s">
        <v>6073</v>
      </c>
      <c r="G1593" s="209" t="s">
        <v>1247</v>
      </c>
      <c r="H1593" s="252" t="s">
        <v>1228</v>
      </c>
      <c r="I1593" s="215" t="s">
        <v>1178</v>
      </c>
      <c r="J1593" s="130">
        <v>3</v>
      </c>
      <c r="K1593" s="178" t="s">
        <v>193</v>
      </c>
      <c r="L1593" s="125" t="s">
        <v>1199</v>
      </c>
      <c r="M1593" s="148">
        <v>1</v>
      </c>
      <c r="N1593" s="147">
        <f>J1593*M1593</f>
        <v>3</v>
      </c>
      <c r="O1593" s="551" t="s">
        <v>6563</v>
      </c>
      <c r="P1593" s="462" t="s">
        <v>6070</v>
      </c>
      <c r="Q1593" s="338">
        <v>2</v>
      </c>
      <c r="R1593" s="171">
        <f t="shared" si="226"/>
        <v>6</v>
      </c>
      <c r="S1593" s="193"/>
      <c r="T1593" s="193"/>
      <c r="U1593" s="193"/>
      <c r="V1593" s="193"/>
      <c r="W1593" s="139"/>
      <c r="X1593" s="139"/>
      <c r="Y1593" s="151"/>
      <c r="Z1593" s="139"/>
      <c r="AA1593" s="139"/>
      <c r="AB1593" s="152"/>
      <c r="AC1593" s="155"/>
      <c r="AD1593" s="119"/>
      <c r="AE1593" s="78"/>
      <c r="AF1593" s="123">
        <f t="shared" si="215"/>
        <v>-1953</v>
      </c>
    </row>
    <row r="1594" spans="1:32" ht="230.25" hidden="1" outlineLevel="3" thickBot="1" x14ac:dyDescent="0.25">
      <c r="A1594" s="458" t="s">
        <v>6139</v>
      </c>
      <c r="B1594" s="652"/>
      <c r="C1594" s="619"/>
      <c r="D1594" s="645"/>
      <c r="E1594" s="459" t="s">
        <v>5975</v>
      </c>
      <c r="F1594" s="459" t="s">
        <v>6074</v>
      </c>
      <c r="G1594" s="464" t="s">
        <v>1247</v>
      </c>
      <c r="H1594" s="465" t="s">
        <v>1228</v>
      </c>
      <c r="I1594" s="466" t="s">
        <v>1178</v>
      </c>
      <c r="J1594" s="467">
        <v>3</v>
      </c>
      <c r="K1594" s="468" t="s">
        <v>6120</v>
      </c>
      <c r="L1594" s="469" t="s">
        <v>6133</v>
      </c>
      <c r="M1594" s="470">
        <v>2</v>
      </c>
      <c r="N1594" s="471">
        <f t="shared" ref="N1594:N1640" si="227">J1594*M1594</f>
        <v>6</v>
      </c>
      <c r="O1594" s="551" t="s">
        <v>6563</v>
      </c>
      <c r="P1594" s="462" t="s">
        <v>6070</v>
      </c>
      <c r="Q1594" s="473">
        <v>2</v>
      </c>
      <c r="R1594" s="474">
        <f t="shared" si="226"/>
        <v>12</v>
      </c>
      <c r="S1594" s="461"/>
      <c r="T1594" s="461"/>
      <c r="U1594" s="193"/>
      <c r="V1594" s="461"/>
      <c r="W1594" s="139"/>
      <c r="X1594" s="139"/>
      <c r="Y1594" s="151"/>
      <c r="Z1594" s="139"/>
      <c r="AA1594" s="139"/>
      <c r="AB1594" s="152"/>
      <c r="AC1594" s="155"/>
      <c r="AD1594" s="119"/>
      <c r="AE1594" s="78"/>
      <c r="AF1594" s="123">
        <f t="shared" si="215"/>
        <v>14677</v>
      </c>
    </row>
    <row r="1595" spans="1:32" ht="230.25" hidden="1" outlineLevel="3" thickBot="1" x14ac:dyDescent="0.25">
      <c r="A1595" s="458" t="s">
        <v>6140</v>
      </c>
      <c r="B1595" s="650" t="s">
        <v>3904</v>
      </c>
      <c r="C1595" s="617" t="s">
        <v>5980</v>
      </c>
      <c r="D1595" s="643" t="s">
        <v>5996</v>
      </c>
      <c r="E1595" s="459" t="s">
        <v>1439</v>
      </c>
      <c r="F1595" s="459" t="s">
        <v>6119</v>
      </c>
      <c r="G1595" s="464" t="s">
        <v>1247</v>
      </c>
      <c r="H1595" s="465" t="s">
        <v>1228</v>
      </c>
      <c r="I1595" s="466" t="s">
        <v>1178</v>
      </c>
      <c r="J1595" s="467">
        <v>3</v>
      </c>
      <c r="K1595" s="468" t="s">
        <v>193</v>
      </c>
      <c r="L1595" s="469" t="s">
        <v>6301</v>
      </c>
      <c r="M1595" s="470">
        <v>1</v>
      </c>
      <c r="N1595" s="471">
        <f>J1595*M1595</f>
        <v>3</v>
      </c>
      <c r="O1595" s="551" t="s">
        <v>6563</v>
      </c>
      <c r="P1595" s="462" t="s">
        <v>6070</v>
      </c>
      <c r="Q1595" s="473">
        <v>2</v>
      </c>
      <c r="R1595" s="474">
        <f t="shared" si="226"/>
        <v>6</v>
      </c>
      <c r="S1595" s="461"/>
      <c r="T1595" s="461"/>
      <c r="U1595" s="193"/>
      <c r="V1595" s="461"/>
      <c r="W1595" s="139"/>
      <c r="X1595" s="139"/>
      <c r="Y1595" s="151"/>
      <c r="Z1595" s="139"/>
      <c r="AA1595" s="139"/>
      <c r="AB1595" s="152"/>
      <c r="AC1595" s="155"/>
      <c r="AD1595" s="119"/>
      <c r="AE1595" s="78"/>
      <c r="AF1595" s="123">
        <f t="shared" si="215"/>
        <v>14678</v>
      </c>
    </row>
    <row r="1596" spans="1:32" ht="230.25" hidden="1" outlineLevel="3" thickBot="1" x14ac:dyDescent="0.25">
      <c r="A1596" s="458" t="s">
        <v>6141</v>
      </c>
      <c r="B1596" s="651"/>
      <c r="C1596" s="618"/>
      <c r="D1596" s="644"/>
      <c r="E1596" s="459" t="s">
        <v>1438</v>
      </c>
      <c r="F1596" s="459" t="s">
        <v>6073</v>
      </c>
      <c r="G1596" s="464" t="s">
        <v>1247</v>
      </c>
      <c r="H1596" s="465" t="s">
        <v>1228</v>
      </c>
      <c r="I1596" s="466" t="s">
        <v>1178</v>
      </c>
      <c r="J1596" s="467">
        <v>3</v>
      </c>
      <c r="K1596" s="468" t="s">
        <v>193</v>
      </c>
      <c r="L1596" s="469" t="s">
        <v>1199</v>
      </c>
      <c r="M1596" s="470">
        <v>1</v>
      </c>
      <c r="N1596" s="471">
        <f>J1596*M1596</f>
        <v>3</v>
      </c>
      <c r="O1596" s="551" t="s">
        <v>6563</v>
      </c>
      <c r="P1596" s="462" t="s">
        <v>6070</v>
      </c>
      <c r="Q1596" s="473">
        <v>2</v>
      </c>
      <c r="R1596" s="474">
        <f t="shared" si="226"/>
        <v>6</v>
      </c>
      <c r="S1596" s="461"/>
      <c r="T1596" s="461"/>
      <c r="U1596" s="193"/>
      <c r="V1596" s="461"/>
      <c r="W1596" s="139"/>
      <c r="X1596" s="139"/>
      <c r="Y1596" s="151"/>
      <c r="Z1596" s="139"/>
      <c r="AA1596" s="139"/>
      <c r="AB1596" s="152"/>
      <c r="AC1596" s="155"/>
      <c r="AD1596" s="119"/>
      <c r="AE1596" s="78"/>
      <c r="AF1596" s="123">
        <f t="shared" ref="AF1596:AF1659" si="228">VALUE(RIGHT((IF(A1596="",0,A1596)),5))</f>
        <v>14679</v>
      </c>
    </row>
    <row r="1597" spans="1:32" ht="230.25" hidden="1" outlineLevel="3" thickBot="1" x14ac:dyDescent="0.25">
      <c r="A1597" s="458" t="s">
        <v>6142</v>
      </c>
      <c r="B1597" s="652"/>
      <c r="C1597" s="619"/>
      <c r="D1597" s="645"/>
      <c r="E1597" s="459" t="s">
        <v>5975</v>
      </c>
      <c r="F1597" s="459" t="s">
        <v>6074</v>
      </c>
      <c r="G1597" s="464" t="s">
        <v>1247</v>
      </c>
      <c r="H1597" s="465" t="s">
        <v>1228</v>
      </c>
      <c r="I1597" s="466" t="s">
        <v>1178</v>
      </c>
      <c r="J1597" s="467">
        <v>3</v>
      </c>
      <c r="K1597" s="468" t="s">
        <v>6120</v>
      </c>
      <c r="L1597" s="469" t="s">
        <v>6133</v>
      </c>
      <c r="M1597" s="470">
        <v>2</v>
      </c>
      <c r="N1597" s="471">
        <f t="shared" ref="N1597" si="229">J1597*M1597</f>
        <v>6</v>
      </c>
      <c r="O1597" s="551" t="s">
        <v>6563</v>
      </c>
      <c r="P1597" s="462" t="s">
        <v>6070</v>
      </c>
      <c r="Q1597" s="473">
        <v>2</v>
      </c>
      <c r="R1597" s="474">
        <f t="shared" si="226"/>
        <v>12</v>
      </c>
      <c r="S1597" s="461"/>
      <c r="T1597" s="461"/>
      <c r="U1597" s="193"/>
      <c r="V1597" s="461"/>
      <c r="W1597" s="139"/>
      <c r="X1597" s="139"/>
      <c r="Y1597" s="151"/>
      <c r="Z1597" s="139"/>
      <c r="AA1597" s="139"/>
      <c r="AB1597" s="152"/>
      <c r="AC1597" s="155"/>
      <c r="AD1597" s="119"/>
      <c r="AE1597" s="78"/>
      <c r="AF1597" s="123">
        <f t="shared" si="228"/>
        <v>14680</v>
      </c>
    </row>
    <row r="1598" spans="1:32" ht="230.25" hidden="1" outlineLevel="3" thickBot="1" x14ac:dyDescent="0.25">
      <c r="A1598" s="458" t="s">
        <v>6143</v>
      </c>
      <c r="B1598" s="650" t="s">
        <v>3904</v>
      </c>
      <c r="C1598" s="617" t="s">
        <v>5982</v>
      </c>
      <c r="D1598" s="643" t="s">
        <v>5997</v>
      </c>
      <c r="E1598" s="459" t="s">
        <v>1439</v>
      </c>
      <c r="F1598" s="459" t="s">
        <v>6119</v>
      </c>
      <c r="G1598" s="464" t="s">
        <v>1247</v>
      </c>
      <c r="H1598" s="465" t="s">
        <v>1228</v>
      </c>
      <c r="I1598" s="466" t="s">
        <v>1178</v>
      </c>
      <c r="J1598" s="467">
        <v>3</v>
      </c>
      <c r="K1598" s="468" t="s">
        <v>193</v>
      </c>
      <c r="L1598" s="469" t="s">
        <v>6301</v>
      </c>
      <c r="M1598" s="470">
        <v>1</v>
      </c>
      <c r="N1598" s="471">
        <f>J1598*M1598</f>
        <v>3</v>
      </c>
      <c r="O1598" s="551" t="s">
        <v>6563</v>
      </c>
      <c r="P1598" s="462" t="s">
        <v>6070</v>
      </c>
      <c r="Q1598" s="473">
        <v>2</v>
      </c>
      <c r="R1598" s="474">
        <f t="shared" ref="R1598:R1600" si="230">J1598*M1598*Q1598</f>
        <v>6</v>
      </c>
      <c r="S1598" s="461"/>
      <c r="T1598" s="461"/>
      <c r="U1598" s="193"/>
      <c r="V1598" s="461"/>
      <c r="W1598" s="139"/>
      <c r="X1598" s="139"/>
      <c r="Y1598" s="151"/>
      <c r="Z1598" s="139"/>
      <c r="AA1598" s="139"/>
      <c r="AB1598" s="152"/>
      <c r="AC1598" s="155"/>
      <c r="AD1598" s="119"/>
      <c r="AE1598" s="78"/>
      <c r="AF1598" s="123">
        <f t="shared" si="228"/>
        <v>14681</v>
      </c>
    </row>
    <row r="1599" spans="1:32" ht="230.25" hidden="1" outlineLevel="3" thickBot="1" x14ac:dyDescent="0.25">
      <c r="A1599" s="458" t="s">
        <v>6144</v>
      </c>
      <c r="B1599" s="651"/>
      <c r="C1599" s="618"/>
      <c r="D1599" s="644"/>
      <c r="E1599" s="459" t="s">
        <v>1438</v>
      </c>
      <c r="F1599" s="459" t="s">
        <v>6073</v>
      </c>
      <c r="G1599" s="464" t="s">
        <v>1247</v>
      </c>
      <c r="H1599" s="465" t="s">
        <v>1228</v>
      </c>
      <c r="I1599" s="466" t="s">
        <v>1178</v>
      </c>
      <c r="J1599" s="467">
        <v>3</v>
      </c>
      <c r="K1599" s="468" t="s">
        <v>193</v>
      </c>
      <c r="L1599" s="469" t="s">
        <v>1199</v>
      </c>
      <c r="M1599" s="470">
        <v>1</v>
      </c>
      <c r="N1599" s="471">
        <f>J1599*M1599</f>
        <v>3</v>
      </c>
      <c r="O1599" s="551" t="s">
        <v>6563</v>
      </c>
      <c r="P1599" s="462" t="s">
        <v>6070</v>
      </c>
      <c r="Q1599" s="473">
        <v>2</v>
      </c>
      <c r="R1599" s="474">
        <f t="shared" si="230"/>
        <v>6</v>
      </c>
      <c r="S1599" s="461"/>
      <c r="T1599" s="461"/>
      <c r="U1599" s="193"/>
      <c r="V1599" s="461"/>
      <c r="W1599" s="139"/>
      <c r="X1599" s="139"/>
      <c r="Y1599" s="151"/>
      <c r="Z1599" s="139"/>
      <c r="AA1599" s="139"/>
      <c r="AB1599" s="152"/>
      <c r="AC1599" s="155"/>
      <c r="AD1599" s="119"/>
      <c r="AE1599" s="78"/>
      <c r="AF1599" s="123">
        <f t="shared" si="228"/>
        <v>14682</v>
      </c>
    </row>
    <row r="1600" spans="1:32" ht="230.25" hidden="1" outlineLevel="3" thickBot="1" x14ac:dyDescent="0.25">
      <c r="A1600" s="458" t="s">
        <v>6145</v>
      </c>
      <c r="B1600" s="652"/>
      <c r="C1600" s="619"/>
      <c r="D1600" s="645"/>
      <c r="E1600" s="459" t="s">
        <v>5975</v>
      </c>
      <c r="F1600" s="459" t="s">
        <v>6074</v>
      </c>
      <c r="G1600" s="464" t="s">
        <v>1247</v>
      </c>
      <c r="H1600" s="465" t="s">
        <v>1228</v>
      </c>
      <c r="I1600" s="466" t="s">
        <v>1178</v>
      </c>
      <c r="J1600" s="467">
        <v>3</v>
      </c>
      <c r="K1600" s="468" t="s">
        <v>6120</v>
      </c>
      <c r="L1600" s="469" t="s">
        <v>6133</v>
      </c>
      <c r="M1600" s="470">
        <v>2</v>
      </c>
      <c r="N1600" s="471">
        <f t="shared" ref="N1600" si="231">J1600*M1600</f>
        <v>6</v>
      </c>
      <c r="O1600" s="551" t="s">
        <v>6563</v>
      </c>
      <c r="P1600" s="462" t="s">
        <v>6070</v>
      </c>
      <c r="Q1600" s="473">
        <v>2</v>
      </c>
      <c r="R1600" s="474">
        <f t="shared" si="230"/>
        <v>12</v>
      </c>
      <c r="S1600" s="461"/>
      <c r="T1600" s="461"/>
      <c r="U1600" s="193"/>
      <c r="V1600" s="461"/>
      <c r="W1600" s="139"/>
      <c r="X1600" s="139"/>
      <c r="Y1600" s="151"/>
      <c r="Z1600" s="139"/>
      <c r="AA1600" s="139"/>
      <c r="AB1600" s="152"/>
      <c r="AC1600" s="155"/>
      <c r="AD1600" s="119"/>
      <c r="AE1600" s="78"/>
      <c r="AF1600" s="123">
        <f t="shared" si="228"/>
        <v>14683</v>
      </c>
    </row>
    <row r="1601" spans="1:32" ht="230.25" hidden="1" outlineLevel="3" thickBot="1" x14ac:dyDescent="0.25">
      <c r="A1601" s="458" t="s">
        <v>6146</v>
      </c>
      <c r="B1601" s="650" t="s">
        <v>3904</v>
      </c>
      <c r="C1601" s="617" t="s">
        <v>5981</v>
      </c>
      <c r="D1601" s="643" t="s">
        <v>5998</v>
      </c>
      <c r="E1601" s="459" t="s">
        <v>1439</v>
      </c>
      <c r="F1601" s="459" t="s">
        <v>6119</v>
      </c>
      <c r="G1601" s="464" t="s">
        <v>1247</v>
      </c>
      <c r="H1601" s="465" t="s">
        <v>1228</v>
      </c>
      <c r="I1601" s="466" t="s">
        <v>1178</v>
      </c>
      <c r="J1601" s="467">
        <v>3</v>
      </c>
      <c r="K1601" s="468" t="s">
        <v>193</v>
      </c>
      <c r="L1601" s="469" t="s">
        <v>6301</v>
      </c>
      <c r="M1601" s="470">
        <v>1</v>
      </c>
      <c r="N1601" s="471">
        <f>J1601*M1601</f>
        <v>3</v>
      </c>
      <c r="O1601" s="551" t="s">
        <v>6563</v>
      </c>
      <c r="P1601" s="462" t="s">
        <v>6070</v>
      </c>
      <c r="Q1601" s="473">
        <v>2</v>
      </c>
      <c r="R1601" s="474">
        <f t="shared" ref="R1601:R1603" si="232">J1601*M1601*Q1601</f>
        <v>6</v>
      </c>
      <c r="S1601" s="461"/>
      <c r="T1601" s="461"/>
      <c r="U1601" s="193"/>
      <c r="V1601" s="461"/>
      <c r="W1601" s="139"/>
      <c r="X1601" s="139"/>
      <c r="Y1601" s="151"/>
      <c r="Z1601" s="139"/>
      <c r="AA1601" s="139"/>
      <c r="AB1601" s="152"/>
      <c r="AC1601" s="155"/>
      <c r="AD1601" s="119"/>
      <c r="AE1601" s="78"/>
      <c r="AF1601" s="123">
        <f t="shared" si="228"/>
        <v>14684</v>
      </c>
    </row>
    <row r="1602" spans="1:32" ht="230.25" hidden="1" outlineLevel="3" thickBot="1" x14ac:dyDescent="0.25">
      <c r="A1602" s="458" t="s">
        <v>6147</v>
      </c>
      <c r="B1602" s="651"/>
      <c r="C1602" s="618"/>
      <c r="D1602" s="644"/>
      <c r="E1602" s="459" t="s">
        <v>1438</v>
      </c>
      <c r="F1602" s="459" t="s">
        <v>6073</v>
      </c>
      <c r="G1602" s="464" t="s">
        <v>1247</v>
      </c>
      <c r="H1602" s="465" t="s">
        <v>1228</v>
      </c>
      <c r="I1602" s="466" t="s">
        <v>1178</v>
      </c>
      <c r="J1602" s="467">
        <v>3</v>
      </c>
      <c r="K1602" s="468" t="s">
        <v>193</v>
      </c>
      <c r="L1602" s="469" t="s">
        <v>1199</v>
      </c>
      <c r="M1602" s="470">
        <v>1</v>
      </c>
      <c r="N1602" s="471">
        <f>J1602*M1602</f>
        <v>3</v>
      </c>
      <c r="O1602" s="551" t="s">
        <v>6563</v>
      </c>
      <c r="P1602" s="462" t="s">
        <v>6070</v>
      </c>
      <c r="Q1602" s="473">
        <v>2</v>
      </c>
      <c r="R1602" s="474">
        <f t="shared" si="232"/>
        <v>6</v>
      </c>
      <c r="S1602" s="461"/>
      <c r="T1602" s="461"/>
      <c r="U1602" s="193"/>
      <c r="V1602" s="461"/>
      <c r="W1602" s="139"/>
      <c r="X1602" s="139"/>
      <c r="Y1602" s="151"/>
      <c r="Z1602" s="139"/>
      <c r="AA1602" s="139"/>
      <c r="AB1602" s="152"/>
      <c r="AC1602" s="155"/>
      <c r="AD1602" s="119"/>
      <c r="AE1602" s="78"/>
      <c r="AF1602" s="123">
        <f t="shared" si="228"/>
        <v>14685</v>
      </c>
    </row>
    <row r="1603" spans="1:32" ht="230.25" hidden="1" outlineLevel="3" thickBot="1" x14ac:dyDescent="0.25">
      <c r="A1603" s="458" t="s">
        <v>6148</v>
      </c>
      <c r="B1603" s="652"/>
      <c r="C1603" s="619"/>
      <c r="D1603" s="645"/>
      <c r="E1603" s="459" t="s">
        <v>5975</v>
      </c>
      <c r="F1603" s="459" t="s">
        <v>6074</v>
      </c>
      <c r="G1603" s="464" t="s">
        <v>1247</v>
      </c>
      <c r="H1603" s="465" t="s">
        <v>1228</v>
      </c>
      <c r="I1603" s="466" t="s">
        <v>1178</v>
      </c>
      <c r="J1603" s="467">
        <v>3</v>
      </c>
      <c r="K1603" s="468" t="s">
        <v>6120</v>
      </c>
      <c r="L1603" s="469" t="s">
        <v>6133</v>
      </c>
      <c r="M1603" s="470">
        <v>2</v>
      </c>
      <c r="N1603" s="471">
        <f t="shared" ref="N1603" si="233">J1603*M1603</f>
        <v>6</v>
      </c>
      <c r="O1603" s="551" t="s">
        <v>6563</v>
      </c>
      <c r="P1603" s="462" t="s">
        <v>6070</v>
      </c>
      <c r="Q1603" s="473">
        <v>2</v>
      </c>
      <c r="R1603" s="474">
        <f t="shared" si="232"/>
        <v>12</v>
      </c>
      <c r="S1603" s="461"/>
      <c r="T1603" s="461"/>
      <c r="U1603" s="193"/>
      <c r="V1603" s="461"/>
      <c r="W1603" s="139"/>
      <c r="X1603" s="139"/>
      <c r="Y1603" s="151"/>
      <c r="Z1603" s="139"/>
      <c r="AA1603" s="139"/>
      <c r="AB1603" s="152"/>
      <c r="AC1603" s="155"/>
      <c r="AD1603" s="119"/>
      <c r="AE1603" s="78"/>
      <c r="AF1603" s="123">
        <f t="shared" si="228"/>
        <v>14686</v>
      </c>
    </row>
    <row r="1604" spans="1:32" ht="230.25" hidden="1" outlineLevel="3" thickBot="1" x14ac:dyDescent="0.25">
      <c r="A1604" s="458" t="s">
        <v>6149</v>
      </c>
      <c r="B1604" s="650" t="s">
        <v>3904</v>
      </c>
      <c r="C1604" s="617" t="s">
        <v>5983</v>
      </c>
      <c r="D1604" s="643" t="s">
        <v>5999</v>
      </c>
      <c r="E1604" s="459" t="s">
        <v>1439</v>
      </c>
      <c r="F1604" s="459" t="s">
        <v>6121</v>
      </c>
      <c r="G1604" s="464" t="s">
        <v>1247</v>
      </c>
      <c r="H1604" s="465" t="s">
        <v>1228</v>
      </c>
      <c r="I1604" s="466" t="s">
        <v>1178</v>
      </c>
      <c r="J1604" s="467">
        <v>3</v>
      </c>
      <c r="K1604" s="468" t="s">
        <v>193</v>
      </c>
      <c r="L1604" s="469" t="s">
        <v>6301</v>
      </c>
      <c r="M1604" s="470">
        <v>1</v>
      </c>
      <c r="N1604" s="471">
        <f>J1604*M1604</f>
        <v>3</v>
      </c>
      <c r="O1604" s="551" t="s">
        <v>6563</v>
      </c>
      <c r="P1604" s="462" t="s">
        <v>6070</v>
      </c>
      <c r="Q1604" s="473">
        <v>2</v>
      </c>
      <c r="R1604" s="474">
        <f t="shared" si="226"/>
        <v>6</v>
      </c>
      <c r="S1604" s="461"/>
      <c r="T1604" s="461"/>
      <c r="U1604" s="193"/>
      <c r="V1604" s="461"/>
      <c r="W1604" s="139"/>
      <c r="X1604" s="139"/>
      <c r="Y1604" s="151"/>
      <c r="Z1604" s="139"/>
      <c r="AA1604" s="139"/>
      <c r="AB1604" s="152"/>
      <c r="AC1604" s="155"/>
      <c r="AD1604" s="119"/>
      <c r="AE1604" s="78"/>
      <c r="AF1604" s="123">
        <f t="shared" si="228"/>
        <v>14687</v>
      </c>
    </row>
    <row r="1605" spans="1:32" ht="230.25" hidden="1" outlineLevel="3" thickBot="1" x14ac:dyDescent="0.25">
      <c r="A1605" s="458" t="s">
        <v>6150</v>
      </c>
      <c r="B1605" s="651"/>
      <c r="C1605" s="618"/>
      <c r="D1605" s="644"/>
      <c r="E1605" s="459" t="s">
        <v>1438</v>
      </c>
      <c r="F1605" s="459" t="s">
        <v>6075</v>
      </c>
      <c r="G1605" s="464" t="s">
        <v>1247</v>
      </c>
      <c r="H1605" s="465" t="s">
        <v>1228</v>
      </c>
      <c r="I1605" s="466" t="s">
        <v>1178</v>
      </c>
      <c r="J1605" s="467">
        <v>3</v>
      </c>
      <c r="K1605" s="468" t="s">
        <v>193</v>
      </c>
      <c r="L1605" s="469" t="s">
        <v>1199</v>
      </c>
      <c r="M1605" s="470">
        <v>1</v>
      </c>
      <c r="N1605" s="471">
        <f>J1605*M1605</f>
        <v>3</v>
      </c>
      <c r="O1605" s="551" t="s">
        <v>6563</v>
      </c>
      <c r="P1605" s="462" t="s">
        <v>6070</v>
      </c>
      <c r="Q1605" s="473">
        <v>2</v>
      </c>
      <c r="R1605" s="474">
        <f t="shared" si="226"/>
        <v>6</v>
      </c>
      <c r="S1605" s="461"/>
      <c r="T1605" s="461"/>
      <c r="U1605" s="193"/>
      <c r="V1605" s="461"/>
      <c r="W1605" s="139"/>
      <c r="X1605" s="139"/>
      <c r="Y1605" s="151"/>
      <c r="Z1605" s="139"/>
      <c r="AA1605" s="139"/>
      <c r="AB1605" s="152"/>
      <c r="AC1605" s="155"/>
      <c r="AD1605" s="119"/>
      <c r="AE1605" s="78"/>
      <c r="AF1605" s="123">
        <f t="shared" si="228"/>
        <v>14688</v>
      </c>
    </row>
    <row r="1606" spans="1:32" ht="230.25" hidden="1" outlineLevel="3" thickBot="1" x14ac:dyDescent="0.25">
      <c r="A1606" s="458" t="s">
        <v>6151</v>
      </c>
      <c r="B1606" s="652"/>
      <c r="C1606" s="619"/>
      <c r="D1606" s="645"/>
      <c r="E1606" s="459" t="s">
        <v>5975</v>
      </c>
      <c r="F1606" s="459" t="s">
        <v>6074</v>
      </c>
      <c r="G1606" s="464" t="s">
        <v>1247</v>
      </c>
      <c r="H1606" s="465" t="s">
        <v>1228</v>
      </c>
      <c r="I1606" s="466" t="s">
        <v>1178</v>
      </c>
      <c r="J1606" s="467">
        <v>3</v>
      </c>
      <c r="K1606" s="468" t="s">
        <v>6120</v>
      </c>
      <c r="L1606" s="469" t="s">
        <v>6133</v>
      </c>
      <c r="M1606" s="470">
        <v>2</v>
      </c>
      <c r="N1606" s="471">
        <f t="shared" ref="N1606" si="234">J1606*M1606</f>
        <v>6</v>
      </c>
      <c r="O1606" s="551" t="s">
        <v>6563</v>
      </c>
      <c r="P1606" s="462" t="s">
        <v>6070</v>
      </c>
      <c r="Q1606" s="473">
        <v>2</v>
      </c>
      <c r="R1606" s="474">
        <f t="shared" si="226"/>
        <v>12</v>
      </c>
      <c r="S1606" s="461"/>
      <c r="T1606" s="461"/>
      <c r="U1606" s="193"/>
      <c r="V1606" s="461"/>
      <c r="W1606" s="139"/>
      <c r="X1606" s="139"/>
      <c r="Y1606" s="151"/>
      <c r="Z1606" s="139"/>
      <c r="AA1606" s="139"/>
      <c r="AB1606" s="152"/>
      <c r="AC1606" s="155"/>
      <c r="AD1606" s="119"/>
      <c r="AE1606" s="78"/>
      <c r="AF1606" s="123">
        <f t="shared" si="228"/>
        <v>14689</v>
      </c>
    </row>
    <row r="1607" spans="1:32" ht="230.25" hidden="1" outlineLevel="3" thickBot="1" x14ac:dyDescent="0.25">
      <c r="A1607" s="458" t="s">
        <v>6152</v>
      </c>
      <c r="B1607" s="650" t="s">
        <v>3904</v>
      </c>
      <c r="C1607" s="617" t="s">
        <v>5984</v>
      </c>
      <c r="D1607" s="643" t="s">
        <v>6000</v>
      </c>
      <c r="E1607" s="459" t="s">
        <v>1439</v>
      </c>
      <c r="F1607" s="459" t="s">
        <v>6121</v>
      </c>
      <c r="G1607" s="464" t="s">
        <v>1247</v>
      </c>
      <c r="H1607" s="465" t="s">
        <v>1228</v>
      </c>
      <c r="I1607" s="466" t="s">
        <v>1178</v>
      </c>
      <c r="J1607" s="467">
        <v>3</v>
      </c>
      <c r="K1607" s="468" t="s">
        <v>193</v>
      </c>
      <c r="L1607" s="469" t="s">
        <v>6301</v>
      </c>
      <c r="M1607" s="470">
        <v>1</v>
      </c>
      <c r="N1607" s="471">
        <f>J1607*M1607</f>
        <v>3</v>
      </c>
      <c r="O1607" s="551" t="s">
        <v>6563</v>
      </c>
      <c r="P1607" s="462" t="s">
        <v>6070</v>
      </c>
      <c r="Q1607" s="473">
        <v>2</v>
      </c>
      <c r="R1607" s="474">
        <f t="shared" si="226"/>
        <v>6</v>
      </c>
      <c r="S1607" s="461"/>
      <c r="T1607" s="461"/>
      <c r="U1607" s="193"/>
      <c r="V1607" s="461"/>
      <c r="W1607" s="139"/>
      <c r="X1607" s="139"/>
      <c r="Y1607" s="151"/>
      <c r="Z1607" s="139"/>
      <c r="AA1607" s="139"/>
      <c r="AB1607" s="152"/>
      <c r="AC1607" s="155"/>
      <c r="AD1607" s="119"/>
      <c r="AE1607" s="78"/>
      <c r="AF1607" s="123">
        <f t="shared" si="228"/>
        <v>14690</v>
      </c>
    </row>
    <row r="1608" spans="1:32" ht="230.25" hidden="1" outlineLevel="3" thickBot="1" x14ac:dyDescent="0.25">
      <c r="A1608" s="458" t="s">
        <v>6153</v>
      </c>
      <c r="B1608" s="651"/>
      <c r="C1608" s="618"/>
      <c r="D1608" s="644"/>
      <c r="E1608" s="459" t="s">
        <v>1438</v>
      </c>
      <c r="F1608" s="459" t="s">
        <v>6075</v>
      </c>
      <c r="G1608" s="464" t="s">
        <v>1247</v>
      </c>
      <c r="H1608" s="465" t="s">
        <v>1228</v>
      </c>
      <c r="I1608" s="466" t="s">
        <v>1178</v>
      </c>
      <c r="J1608" s="467">
        <v>3</v>
      </c>
      <c r="K1608" s="468" t="s">
        <v>193</v>
      </c>
      <c r="L1608" s="469" t="s">
        <v>1199</v>
      </c>
      <c r="M1608" s="470">
        <v>1</v>
      </c>
      <c r="N1608" s="471">
        <f>J1608*M1608</f>
        <v>3</v>
      </c>
      <c r="O1608" s="551" t="s">
        <v>6563</v>
      </c>
      <c r="P1608" s="462" t="s">
        <v>6070</v>
      </c>
      <c r="Q1608" s="473">
        <v>2</v>
      </c>
      <c r="R1608" s="474">
        <f t="shared" si="226"/>
        <v>6</v>
      </c>
      <c r="S1608" s="461"/>
      <c r="T1608" s="461"/>
      <c r="U1608" s="193"/>
      <c r="V1608" s="461"/>
      <c r="W1608" s="139"/>
      <c r="X1608" s="139"/>
      <c r="Y1608" s="151"/>
      <c r="Z1608" s="139"/>
      <c r="AA1608" s="139"/>
      <c r="AB1608" s="152"/>
      <c r="AC1608" s="155"/>
      <c r="AD1608" s="119"/>
      <c r="AE1608" s="78"/>
      <c r="AF1608" s="123">
        <f t="shared" si="228"/>
        <v>14691</v>
      </c>
    </row>
    <row r="1609" spans="1:32" ht="230.25" hidden="1" outlineLevel="3" thickBot="1" x14ac:dyDescent="0.25">
      <c r="A1609" s="458" t="s">
        <v>6154</v>
      </c>
      <c r="B1609" s="652"/>
      <c r="C1609" s="619"/>
      <c r="D1609" s="645"/>
      <c r="E1609" s="459" t="s">
        <v>5975</v>
      </c>
      <c r="F1609" s="459" t="s">
        <v>6074</v>
      </c>
      <c r="G1609" s="464" t="s">
        <v>1247</v>
      </c>
      <c r="H1609" s="465" t="s">
        <v>1228</v>
      </c>
      <c r="I1609" s="466" t="s">
        <v>1178</v>
      </c>
      <c r="J1609" s="467">
        <v>3</v>
      </c>
      <c r="K1609" s="468" t="s">
        <v>6120</v>
      </c>
      <c r="L1609" s="469" t="s">
        <v>6133</v>
      </c>
      <c r="M1609" s="470">
        <v>2</v>
      </c>
      <c r="N1609" s="471">
        <f t="shared" ref="N1609" si="235">J1609*M1609</f>
        <v>6</v>
      </c>
      <c r="O1609" s="551" t="s">
        <v>6563</v>
      </c>
      <c r="P1609" s="462" t="s">
        <v>6070</v>
      </c>
      <c r="Q1609" s="473">
        <v>2</v>
      </c>
      <c r="R1609" s="474">
        <f t="shared" si="226"/>
        <v>12</v>
      </c>
      <c r="S1609" s="461"/>
      <c r="T1609" s="461"/>
      <c r="U1609" s="193"/>
      <c r="V1609" s="461"/>
      <c r="W1609" s="139"/>
      <c r="X1609" s="139"/>
      <c r="Y1609" s="151"/>
      <c r="Z1609" s="139"/>
      <c r="AA1609" s="139"/>
      <c r="AB1609" s="152"/>
      <c r="AC1609" s="155"/>
      <c r="AD1609" s="119"/>
      <c r="AE1609" s="78"/>
      <c r="AF1609" s="123">
        <f t="shared" si="228"/>
        <v>14692</v>
      </c>
    </row>
    <row r="1610" spans="1:32" ht="230.25" hidden="1" outlineLevel="3" thickBot="1" x14ac:dyDescent="0.25">
      <c r="A1610" s="458" t="s">
        <v>6155</v>
      </c>
      <c r="B1610" s="650" t="s">
        <v>3904</v>
      </c>
      <c r="C1610" s="617" t="s">
        <v>5987</v>
      </c>
      <c r="D1610" s="643" t="s">
        <v>6000</v>
      </c>
      <c r="E1610" s="459" t="s">
        <v>1439</v>
      </c>
      <c r="F1610" s="459" t="s">
        <v>6121</v>
      </c>
      <c r="G1610" s="464" t="s">
        <v>1247</v>
      </c>
      <c r="H1610" s="465" t="s">
        <v>1228</v>
      </c>
      <c r="I1610" s="466" t="s">
        <v>1178</v>
      </c>
      <c r="J1610" s="467">
        <v>3</v>
      </c>
      <c r="K1610" s="468" t="s">
        <v>193</v>
      </c>
      <c r="L1610" s="469" t="s">
        <v>6301</v>
      </c>
      <c r="M1610" s="470">
        <v>1</v>
      </c>
      <c r="N1610" s="471">
        <f>J1610*M1610</f>
        <v>3</v>
      </c>
      <c r="O1610" s="551" t="s">
        <v>6563</v>
      </c>
      <c r="P1610" s="462" t="s">
        <v>6070</v>
      </c>
      <c r="Q1610" s="473">
        <v>2</v>
      </c>
      <c r="R1610" s="474">
        <f t="shared" si="226"/>
        <v>6</v>
      </c>
      <c r="S1610" s="461"/>
      <c r="T1610" s="461"/>
      <c r="U1610" s="193"/>
      <c r="V1610" s="461"/>
      <c r="W1610" s="139"/>
      <c r="X1610" s="139"/>
      <c r="Y1610" s="151"/>
      <c r="Z1610" s="139"/>
      <c r="AA1610" s="139"/>
      <c r="AB1610" s="152"/>
      <c r="AC1610" s="155"/>
      <c r="AD1610" s="119"/>
      <c r="AE1610" s="78"/>
      <c r="AF1610" s="123">
        <f t="shared" si="228"/>
        <v>14693</v>
      </c>
    </row>
    <row r="1611" spans="1:32" ht="230.25" hidden="1" outlineLevel="3" thickBot="1" x14ac:dyDescent="0.25">
      <c r="A1611" s="458" t="s">
        <v>6156</v>
      </c>
      <c r="B1611" s="651"/>
      <c r="C1611" s="618"/>
      <c r="D1611" s="644"/>
      <c r="E1611" s="459" t="s">
        <v>1438</v>
      </c>
      <c r="F1611" s="459" t="s">
        <v>6075</v>
      </c>
      <c r="G1611" s="464" t="s">
        <v>1247</v>
      </c>
      <c r="H1611" s="465" t="s">
        <v>1228</v>
      </c>
      <c r="I1611" s="466" t="s">
        <v>1178</v>
      </c>
      <c r="J1611" s="467">
        <v>3</v>
      </c>
      <c r="K1611" s="468" t="s">
        <v>193</v>
      </c>
      <c r="L1611" s="469" t="s">
        <v>1199</v>
      </c>
      <c r="M1611" s="470">
        <v>1</v>
      </c>
      <c r="N1611" s="471">
        <f>J1611*M1611</f>
        <v>3</v>
      </c>
      <c r="O1611" s="551" t="s">
        <v>6563</v>
      </c>
      <c r="P1611" s="462" t="s">
        <v>6070</v>
      </c>
      <c r="Q1611" s="473">
        <v>2</v>
      </c>
      <c r="R1611" s="474">
        <f t="shared" si="226"/>
        <v>6</v>
      </c>
      <c r="S1611" s="461"/>
      <c r="T1611" s="461"/>
      <c r="U1611" s="193"/>
      <c r="V1611" s="461"/>
      <c r="W1611" s="139"/>
      <c r="X1611" s="139"/>
      <c r="Y1611" s="151"/>
      <c r="Z1611" s="139"/>
      <c r="AA1611" s="139"/>
      <c r="AB1611" s="152"/>
      <c r="AC1611" s="155"/>
      <c r="AD1611" s="119"/>
      <c r="AE1611" s="78"/>
      <c r="AF1611" s="123">
        <f t="shared" si="228"/>
        <v>14694</v>
      </c>
    </row>
    <row r="1612" spans="1:32" ht="230.25" hidden="1" outlineLevel="3" thickBot="1" x14ac:dyDescent="0.25">
      <c r="A1612" s="458" t="s">
        <v>6157</v>
      </c>
      <c r="B1612" s="652"/>
      <c r="C1612" s="619"/>
      <c r="D1612" s="645"/>
      <c r="E1612" s="459" t="s">
        <v>5975</v>
      </c>
      <c r="F1612" s="459" t="s">
        <v>6074</v>
      </c>
      <c r="G1612" s="464" t="s">
        <v>1247</v>
      </c>
      <c r="H1612" s="465" t="s">
        <v>1228</v>
      </c>
      <c r="I1612" s="466" t="s">
        <v>1178</v>
      </c>
      <c r="J1612" s="467">
        <v>3</v>
      </c>
      <c r="K1612" s="468" t="s">
        <v>6120</v>
      </c>
      <c r="L1612" s="469" t="s">
        <v>6133</v>
      </c>
      <c r="M1612" s="470">
        <v>2</v>
      </c>
      <c r="N1612" s="471">
        <f t="shared" ref="N1612" si="236">J1612*M1612</f>
        <v>6</v>
      </c>
      <c r="O1612" s="551" t="s">
        <v>6563</v>
      </c>
      <c r="P1612" s="462" t="s">
        <v>6070</v>
      </c>
      <c r="Q1612" s="473">
        <v>2</v>
      </c>
      <c r="R1612" s="474">
        <f t="shared" si="226"/>
        <v>12</v>
      </c>
      <c r="S1612" s="461"/>
      <c r="T1612" s="461"/>
      <c r="U1612" s="193"/>
      <c r="V1612" s="461"/>
      <c r="W1612" s="139"/>
      <c r="X1612" s="139"/>
      <c r="Y1612" s="151"/>
      <c r="Z1612" s="139"/>
      <c r="AA1612" s="139"/>
      <c r="AB1612" s="152"/>
      <c r="AC1612" s="155"/>
      <c r="AD1612" s="119"/>
      <c r="AE1612" s="78"/>
      <c r="AF1612" s="123">
        <f t="shared" si="228"/>
        <v>14695</v>
      </c>
    </row>
    <row r="1613" spans="1:32" ht="230.25" hidden="1" outlineLevel="3" thickBot="1" x14ac:dyDescent="0.25">
      <c r="A1613" s="458" t="s">
        <v>6158</v>
      </c>
      <c r="B1613" s="650" t="s">
        <v>3904</v>
      </c>
      <c r="C1613" s="617" t="s">
        <v>5988</v>
      </c>
      <c r="D1613" s="643" t="s">
        <v>6001</v>
      </c>
      <c r="E1613" s="459" t="s">
        <v>1439</v>
      </c>
      <c r="F1613" s="459" t="s">
        <v>6121</v>
      </c>
      <c r="G1613" s="464" t="s">
        <v>1247</v>
      </c>
      <c r="H1613" s="465" t="s">
        <v>1228</v>
      </c>
      <c r="I1613" s="466" t="s">
        <v>1178</v>
      </c>
      <c r="J1613" s="467">
        <v>3</v>
      </c>
      <c r="K1613" s="468" t="s">
        <v>193</v>
      </c>
      <c r="L1613" s="469" t="s">
        <v>6301</v>
      </c>
      <c r="M1613" s="470">
        <v>1</v>
      </c>
      <c r="N1613" s="471">
        <f>J1613*M1613</f>
        <v>3</v>
      </c>
      <c r="O1613" s="551" t="s">
        <v>6563</v>
      </c>
      <c r="P1613" s="462" t="s">
        <v>6070</v>
      </c>
      <c r="Q1613" s="473">
        <v>2</v>
      </c>
      <c r="R1613" s="474">
        <f t="shared" si="226"/>
        <v>6</v>
      </c>
      <c r="S1613" s="461"/>
      <c r="T1613" s="461"/>
      <c r="U1613" s="193"/>
      <c r="V1613" s="461"/>
      <c r="W1613" s="139"/>
      <c r="X1613" s="139"/>
      <c r="Y1613" s="151"/>
      <c r="Z1613" s="139"/>
      <c r="AA1613" s="139"/>
      <c r="AB1613" s="152"/>
      <c r="AC1613" s="155"/>
      <c r="AD1613" s="119"/>
      <c r="AE1613" s="78"/>
      <c r="AF1613" s="123">
        <f t="shared" si="228"/>
        <v>14696</v>
      </c>
    </row>
    <row r="1614" spans="1:32" ht="230.25" hidden="1" outlineLevel="3" thickBot="1" x14ac:dyDescent="0.25">
      <c r="A1614" s="458" t="s">
        <v>6159</v>
      </c>
      <c r="B1614" s="651"/>
      <c r="C1614" s="618"/>
      <c r="D1614" s="644"/>
      <c r="E1614" s="459" t="s">
        <v>1438</v>
      </c>
      <c r="F1614" s="459" t="s">
        <v>6075</v>
      </c>
      <c r="G1614" s="464" t="s">
        <v>1247</v>
      </c>
      <c r="H1614" s="465" t="s">
        <v>1228</v>
      </c>
      <c r="I1614" s="466" t="s">
        <v>1178</v>
      </c>
      <c r="J1614" s="467">
        <v>3</v>
      </c>
      <c r="K1614" s="468" t="s">
        <v>193</v>
      </c>
      <c r="L1614" s="469" t="s">
        <v>1199</v>
      </c>
      <c r="M1614" s="470">
        <v>1</v>
      </c>
      <c r="N1614" s="471">
        <f>J1614*M1614</f>
        <v>3</v>
      </c>
      <c r="O1614" s="551" t="s">
        <v>6563</v>
      </c>
      <c r="P1614" s="462" t="s">
        <v>6070</v>
      </c>
      <c r="Q1614" s="473">
        <v>2</v>
      </c>
      <c r="R1614" s="474">
        <f t="shared" si="226"/>
        <v>6</v>
      </c>
      <c r="S1614" s="461"/>
      <c r="T1614" s="461"/>
      <c r="U1614" s="193"/>
      <c r="V1614" s="461"/>
      <c r="W1614" s="139"/>
      <c r="X1614" s="139"/>
      <c r="Y1614" s="151"/>
      <c r="Z1614" s="139"/>
      <c r="AA1614" s="139"/>
      <c r="AB1614" s="152"/>
      <c r="AC1614" s="155"/>
      <c r="AD1614" s="119"/>
      <c r="AE1614" s="78"/>
      <c r="AF1614" s="123">
        <f t="shared" si="228"/>
        <v>14697</v>
      </c>
    </row>
    <row r="1615" spans="1:32" ht="230.25" hidden="1" outlineLevel="3" thickBot="1" x14ac:dyDescent="0.25">
      <c r="A1615" s="458" t="s">
        <v>6160</v>
      </c>
      <c r="B1615" s="652"/>
      <c r="C1615" s="619"/>
      <c r="D1615" s="645"/>
      <c r="E1615" s="459" t="s">
        <v>5975</v>
      </c>
      <c r="F1615" s="459" t="s">
        <v>6074</v>
      </c>
      <c r="G1615" s="464" t="s">
        <v>1247</v>
      </c>
      <c r="H1615" s="465" t="s">
        <v>1228</v>
      </c>
      <c r="I1615" s="466" t="s">
        <v>1178</v>
      </c>
      <c r="J1615" s="467">
        <v>3</v>
      </c>
      <c r="K1615" s="468" t="s">
        <v>6120</v>
      </c>
      <c r="L1615" s="469" t="s">
        <v>6133</v>
      </c>
      <c r="M1615" s="470">
        <v>2</v>
      </c>
      <c r="N1615" s="471">
        <f t="shared" ref="N1615" si="237">J1615*M1615</f>
        <v>6</v>
      </c>
      <c r="O1615" s="551" t="s">
        <v>6563</v>
      </c>
      <c r="P1615" s="462" t="s">
        <v>6070</v>
      </c>
      <c r="Q1615" s="473">
        <v>2</v>
      </c>
      <c r="R1615" s="474">
        <f t="shared" si="226"/>
        <v>12</v>
      </c>
      <c r="S1615" s="461"/>
      <c r="T1615" s="461"/>
      <c r="U1615" s="193"/>
      <c r="V1615" s="461"/>
      <c r="W1615" s="139"/>
      <c r="X1615" s="139"/>
      <c r="Y1615" s="151"/>
      <c r="Z1615" s="139"/>
      <c r="AA1615" s="139"/>
      <c r="AB1615" s="152"/>
      <c r="AC1615" s="155"/>
      <c r="AD1615" s="119"/>
      <c r="AE1615" s="78"/>
      <c r="AF1615" s="123">
        <f t="shared" si="228"/>
        <v>14698</v>
      </c>
    </row>
    <row r="1616" spans="1:32" ht="268.5" hidden="1" outlineLevel="3" thickBot="1" x14ac:dyDescent="0.25">
      <c r="A1616" s="458" t="s">
        <v>6161</v>
      </c>
      <c r="B1616" s="650" t="s">
        <v>3904</v>
      </c>
      <c r="C1616" s="617" t="s">
        <v>5989</v>
      </c>
      <c r="D1616" s="643" t="s">
        <v>6002</v>
      </c>
      <c r="E1616" s="459" t="s">
        <v>1439</v>
      </c>
      <c r="F1616" s="459" t="s">
        <v>6344</v>
      </c>
      <c r="G1616" s="464" t="s">
        <v>6302</v>
      </c>
      <c r="H1616" s="465" t="s">
        <v>6071</v>
      </c>
      <c r="I1616" s="466" t="s">
        <v>6072</v>
      </c>
      <c r="J1616" s="467">
        <v>3</v>
      </c>
      <c r="K1616" s="468" t="s">
        <v>193</v>
      </c>
      <c r="L1616" s="469" t="s">
        <v>6301</v>
      </c>
      <c r="M1616" s="470">
        <v>1</v>
      </c>
      <c r="N1616" s="471">
        <f>J1616*M1616</f>
        <v>3</v>
      </c>
      <c r="O1616" s="551" t="s">
        <v>6563</v>
      </c>
      <c r="P1616" s="462" t="s">
        <v>6545</v>
      </c>
      <c r="Q1616" s="473">
        <v>3</v>
      </c>
      <c r="R1616" s="474">
        <f t="shared" si="226"/>
        <v>9</v>
      </c>
      <c r="S1616" s="461"/>
      <c r="T1616" s="461"/>
      <c r="U1616" s="193"/>
      <c r="V1616" s="461"/>
      <c r="W1616" s="139"/>
      <c r="X1616" s="139"/>
      <c r="Y1616" s="151"/>
      <c r="Z1616" s="139"/>
      <c r="AA1616" s="139"/>
      <c r="AB1616" s="152"/>
      <c r="AC1616" s="155"/>
      <c r="AD1616" s="119"/>
      <c r="AE1616" s="78"/>
      <c r="AF1616" s="123">
        <f t="shared" si="228"/>
        <v>14699</v>
      </c>
    </row>
    <row r="1617" spans="1:32" ht="230.25" hidden="1" outlineLevel="3" thickBot="1" x14ac:dyDescent="0.25">
      <c r="A1617" s="458" t="s">
        <v>6162</v>
      </c>
      <c r="B1617" s="651"/>
      <c r="C1617" s="618"/>
      <c r="D1617" s="644"/>
      <c r="E1617" s="459" t="s">
        <v>1438</v>
      </c>
      <c r="F1617" s="459" t="s">
        <v>6343</v>
      </c>
      <c r="G1617" s="464" t="s">
        <v>2693</v>
      </c>
      <c r="H1617" s="465" t="s">
        <v>1228</v>
      </c>
      <c r="I1617" s="466" t="s">
        <v>1178</v>
      </c>
      <c r="J1617" s="467">
        <v>3</v>
      </c>
      <c r="K1617" s="468" t="s">
        <v>193</v>
      </c>
      <c r="L1617" s="469" t="s">
        <v>430</v>
      </c>
      <c r="M1617" s="470">
        <v>1</v>
      </c>
      <c r="N1617" s="471">
        <f>J1617*M1617</f>
        <v>3</v>
      </c>
      <c r="O1617" s="551" t="s">
        <v>6563</v>
      </c>
      <c r="P1617" s="462" t="s">
        <v>6545</v>
      </c>
      <c r="Q1617" s="473">
        <v>2</v>
      </c>
      <c r="R1617" s="474">
        <f t="shared" si="226"/>
        <v>6</v>
      </c>
      <c r="S1617" s="461"/>
      <c r="T1617" s="461"/>
      <c r="U1617" s="193"/>
      <c r="V1617" s="461"/>
      <c r="W1617" s="139"/>
      <c r="X1617" s="139"/>
      <c r="Y1617" s="151"/>
      <c r="Z1617" s="139"/>
      <c r="AA1617" s="139"/>
      <c r="AB1617" s="152"/>
      <c r="AC1617" s="155"/>
      <c r="AD1617" s="119"/>
      <c r="AE1617" s="78"/>
      <c r="AF1617" s="123">
        <f t="shared" si="228"/>
        <v>14700</v>
      </c>
    </row>
    <row r="1618" spans="1:32" ht="230.25" hidden="1" outlineLevel="3" thickBot="1" x14ac:dyDescent="0.25">
      <c r="A1618" s="458" t="s">
        <v>6163</v>
      </c>
      <c r="B1618" s="652"/>
      <c r="C1618" s="619"/>
      <c r="D1618" s="645"/>
      <c r="E1618" s="459" t="s">
        <v>5975</v>
      </c>
      <c r="F1618" s="459" t="s">
        <v>6337</v>
      </c>
      <c r="G1618" s="464" t="s">
        <v>1247</v>
      </c>
      <c r="H1618" s="465" t="s">
        <v>1228</v>
      </c>
      <c r="I1618" s="466" t="s">
        <v>1178</v>
      </c>
      <c r="J1618" s="467">
        <v>3</v>
      </c>
      <c r="K1618" s="468" t="s">
        <v>6120</v>
      </c>
      <c r="L1618" s="469" t="s">
        <v>6133</v>
      </c>
      <c r="M1618" s="470">
        <v>2</v>
      </c>
      <c r="N1618" s="471">
        <f t="shared" ref="N1618" si="238">J1618*M1618</f>
        <v>6</v>
      </c>
      <c r="O1618" s="551" t="s">
        <v>6563</v>
      </c>
      <c r="P1618" s="462" t="s">
        <v>6339</v>
      </c>
      <c r="Q1618" s="473">
        <v>2</v>
      </c>
      <c r="R1618" s="474">
        <f t="shared" si="226"/>
        <v>12</v>
      </c>
      <c r="S1618" s="461"/>
      <c r="T1618" s="461"/>
      <c r="U1618" s="193"/>
      <c r="V1618" s="461"/>
      <c r="W1618" s="139"/>
      <c r="X1618" s="139"/>
      <c r="Y1618" s="151"/>
      <c r="Z1618" s="139"/>
      <c r="AA1618" s="139"/>
      <c r="AB1618" s="152"/>
      <c r="AC1618" s="155"/>
      <c r="AD1618" s="119"/>
      <c r="AE1618" s="78"/>
      <c r="AF1618" s="123">
        <f t="shared" si="228"/>
        <v>14701</v>
      </c>
    </row>
    <row r="1619" spans="1:32" ht="230.25" hidden="1" outlineLevel="3" thickBot="1" x14ac:dyDescent="0.25">
      <c r="A1619" s="458" t="s">
        <v>6164</v>
      </c>
      <c r="B1619" s="650" t="s">
        <v>3904</v>
      </c>
      <c r="C1619" s="617" t="s">
        <v>5990</v>
      </c>
      <c r="D1619" s="643" t="s">
        <v>6003</v>
      </c>
      <c r="E1619" s="459" t="s">
        <v>1439</v>
      </c>
      <c r="F1619" s="459" t="s">
        <v>6385</v>
      </c>
      <c r="G1619" s="464" t="s">
        <v>6122</v>
      </c>
      <c r="H1619" s="465" t="s">
        <v>6071</v>
      </c>
      <c r="I1619" s="466" t="s">
        <v>6072</v>
      </c>
      <c r="J1619" s="467">
        <v>3</v>
      </c>
      <c r="K1619" s="468" t="s">
        <v>193</v>
      </c>
      <c r="L1619" s="469" t="s">
        <v>430</v>
      </c>
      <c r="M1619" s="470">
        <v>1</v>
      </c>
      <c r="N1619" s="471">
        <f>J1619*M1619</f>
        <v>3</v>
      </c>
      <c r="O1619" s="551" t="s">
        <v>6563</v>
      </c>
      <c r="P1619" s="462" t="s">
        <v>6545</v>
      </c>
      <c r="Q1619" s="473">
        <v>3</v>
      </c>
      <c r="R1619" s="474">
        <f t="shared" si="226"/>
        <v>9</v>
      </c>
      <c r="S1619" s="461"/>
      <c r="T1619" s="461"/>
      <c r="U1619" s="193"/>
      <c r="V1619" s="461"/>
      <c r="W1619" s="139"/>
      <c r="X1619" s="139"/>
      <c r="Y1619" s="151"/>
      <c r="Z1619" s="139"/>
      <c r="AA1619" s="139"/>
      <c r="AB1619" s="152"/>
      <c r="AC1619" s="155"/>
      <c r="AD1619" s="119"/>
      <c r="AE1619" s="78"/>
      <c r="AF1619" s="123">
        <f t="shared" si="228"/>
        <v>14702</v>
      </c>
    </row>
    <row r="1620" spans="1:32" ht="230.25" hidden="1" outlineLevel="3" thickBot="1" x14ac:dyDescent="0.25">
      <c r="A1620" s="458" t="s">
        <v>6165</v>
      </c>
      <c r="B1620" s="651"/>
      <c r="C1620" s="618"/>
      <c r="D1620" s="644"/>
      <c r="E1620" s="459" t="s">
        <v>1438</v>
      </c>
      <c r="F1620" s="459" t="s">
        <v>6338</v>
      </c>
      <c r="G1620" s="464" t="s">
        <v>2693</v>
      </c>
      <c r="H1620" s="465" t="s">
        <v>1228</v>
      </c>
      <c r="I1620" s="466" t="s">
        <v>1178</v>
      </c>
      <c r="J1620" s="467">
        <v>3</v>
      </c>
      <c r="K1620" s="468" t="s">
        <v>193</v>
      </c>
      <c r="L1620" s="469" t="s">
        <v>430</v>
      </c>
      <c r="M1620" s="470">
        <v>1</v>
      </c>
      <c r="N1620" s="471">
        <f>J1620*M1620</f>
        <v>3</v>
      </c>
      <c r="O1620" s="551" t="s">
        <v>6563</v>
      </c>
      <c r="P1620" s="462" t="s">
        <v>6545</v>
      </c>
      <c r="Q1620" s="473">
        <v>2</v>
      </c>
      <c r="R1620" s="474">
        <f t="shared" si="226"/>
        <v>6</v>
      </c>
      <c r="S1620" s="461"/>
      <c r="T1620" s="461"/>
      <c r="U1620" s="193"/>
      <c r="V1620" s="461"/>
      <c r="W1620" s="139"/>
      <c r="X1620" s="139"/>
      <c r="Y1620" s="151"/>
      <c r="Z1620" s="139"/>
      <c r="AA1620" s="139"/>
      <c r="AB1620" s="152"/>
      <c r="AC1620" s="155"/>
      <c r="AD1620" s="119"/>
      <c r="AE1620" s="78"/>
      <c r="AF1620" s="123">
        <f t="shared" si="228"/>
        <v>14703</v>
      </c>
    </row>
    <row r="1621" spans="1:32" ht="243" hidden="1" outlineLevel="3" thickBot="1" x14ac:dyDescent="0.25">
      <c r="A1621" s="458" t="s">
        <v>6166</v>
      </c>
      <c r="B1621" s="652"/>
      <c r="C1621" s="619"/>
      <c r="D1621" s="645"/>
      <c r="E1621" s="459" t="s">
        <v>5975</v>
      </c>
      <c r="F1621" s="459" t="s">
        <v>6076</v>
      </c>
      <c r="G1621" s="464" t="s">
        <v>1247</v>
      </c>
      <c r="H1621" s="465" t="s">
        <v>1228</v>
      </c>
      <c r="I1621" s="466" t="s">
        <v>1178</v>
      </c>
      <c r="J1621" s="467">
        <v>3</v>
      </c>
      <c r="K1621" s="468" t="s">
        <v>6120</v>
      </c>
      <c r="L1621" s="469" t="s">
        <v>6133</v>
      </c>
      <c r="M1621" s="470">
        <v>2</v>
      </c>
      <c r="N1621" s="471">
        <f t="shared" ref="N1621" si="239">J1621*M1621</f>
        <v>6</v>
      </c>
      <c r="O1621" s="551" t="s">
        <v>6563</v>
      </c>
      <c r="P1621" s="462" t="s">
        <v>6339</v>
      </c>
      <c r="Q1621" s="473">
        <v>2</v>
      </c>
      <c r="R1621" s="474">
        <f t="shared" si="226"/>
        <v>12</v>
      </c>
      <c r="S1621" s="461"/>
      <c r="T1621" s="461"/>
      <c r="U1621" s="193"/>
      <c r="V1621" s="461"/>
      <c r="W1621" s="139"/>
      <c r="X1621" s="139"/>
      <c r="Y1621" s="151"/>
      <c r="Z1621" s="139"/>
      <c r="AA1621" s="139"/>
      <c r="AB1621" s="152"/>
      <c r="AC1621" s="155"/>
      <c r="AD1621" s="119"/>
      <c r="AE1621" s="78"/>
      <c r="AF1621" s="123">
        <f t="shared" si="228"/>
        <v>14704</v>
      </c>
    </row>
    <row r="1622" spans="1:32" ht="230.25" hidden="1" outlineLevel="3" thickBot="1" x14ac:dyDescent="0.25">
      <c r="A1622" s="458" t="s">
        <v>6167</v>
      </c>
      <c r="B1622" s="650" t="s">
        <v>3904</v>
      </c>
      <c r="C1622" s="617" t="s">
        <v>5985</v>
      </c>
      <c r="D1622" s="643" t="s">
        <v>6004</v>
      </c>
      <c r="E1622" s="459" t="s">
        <v>1439</v>
      </c>
      <c r="F1622" s="490" t="s">
        <v>6385</v>
      </c>
      <c r="G1622" s="464" t="s">
        <v>6122</v>
      </c>
      <c r="H1622" s="465" t="s">
        <v>6071</v>
      </c>
      <c r="I1622" s="466" t="s">
        <v>6072</v>
      </c>
      <c r="J1622" s="467">
        <v>3</v>
      </c>
      <c r="K1622" s="468" t="s">
        <v>193</v>
      </c>
      <c r="L1622" s="469" t="s">
        <v>430</v>
      </c>
      <c r="M1622" s="470">
        <v>1</v>
      </c>
      <c r="N1622" s="471">
        <f>J1622*M1622</f>
        <v>3</v>
      </c>
      <c r="O1622" s="551" t="s">
        <v>6563</v>
      </c>
      <c r="P1622" s="462" t="s">
        <v>6545</v>
      </c>
      <c r="Q1622" s="473">
        <v>3</v>
      </c>
      <c r="R1622" s="474">
        <f t="shared" si="226"/>
        <v>9</v>
      </c>
      <c r="S1622" s="461"/>
      <c r="T1622" s="461"/>
      <c r="U1622" s="193"/>
      <c r="V1622" s="461"/>
      <c r="W1622" s="139"/>
      <c r="X1622" s="139"/>
      <c r="Y1622" s="151"/>
      <c r="Z1622" s="139"/>
      <c r="AA1622" s="139"/>
      <c r="AB1622" s="152"/>
      <c r="AC1622" s="155"/>
      <c r="AD1622" s="119"/>
      <c r="AE1622" s="78"/>
      <c r="AF1622" s="123">
        <f t="shared" si="228"/>
        <v>14705</v>
      </c>
    </row>
    <row r="1623" spans="1:32" ht="230.25" hidden="1" outlineLevel="3" thickBot="1" x14ac:dyDescent="0.25">
      <c r="A1623" s="458" t="s">
        <v>6168</v>
      </c>
      <c r="B1623" s="651"/>
      <c r="C1623" s="618"/>
      <c r="D1623" s="644"/>
      <c r="E1623" s="459" t="s">
        <v>1438</v>
      </c>
      <c r="F1623" s="459" t="s">
        <v>6338</v>
      </c>
      <c r="G1623" s="464" t="s">
        <v>2693</v>
      </c>
      <c r="H1623" s="465" t="s">
        <v>1228</v>
      </c>
      <c r="I1623" s="466" t="s">
        <v>1178</v>
      </c>
      <c r="J1623" s="467">
        <v>3</v>
      </c>
      <c r="K1623" s="468" t="s">
        <v>193</v>
      </c>
      <c r="L1623" s="469" t="s">
        <v>430</v>
      </c>
      <c r="M1623" s="470">
        <v>1</v>
      </c>
      <c r="N1623" s="471">
        <f>J1623*M1623</f>
        <v>3</v>
      </c>
      <c r="O1623" s="551" t="s">
        <v>6563</v>
      </c>
      <c r="P1623" s="462" t="s">
        <v>6545</v>
      </c>
      <c r="Q1623" s="473">
        <v>2</v>
      </c>
      <c r="R1623" s="474">
        <f t="shared" si="226"/>
        <v>6</v>
      </c>
      <c r="S1623" s="461"/>
      <c r="T1623" s="461"/>
      <c r="U1623" s="193"/>
      <c r="V1623" s="461"/>
      <c r="W1623" s="139"/>
      <c r="X1623" s="139"/>
      <c r="Y1623" s="151"/>
      <c r="Z1623" s="139"/>
      <c r="AA1623" s="139"/>
      <c r="AB1623" s="152"/>
      <c r="AC1623" s="155"/>
      <c r="AD1623" s="119"/>
      <c r="AE1623" s="78"/>
      <c r="AF1623" s="123">
        <f t="shared" si="228"/>
        <v>14706</v>
      </c>
    </row>
    <row r="1624" spans="1:32" ht="243" hidden="1" outlineLevel="3" thickBot="1" x14ac:dyDescent="0.25">
      <c r="A1624" s="458" t="s">
        <v>6169</v>
      </c>
      <c r="B1624" s="652"/>
      <c r="C1624" s="619"/>
      <c r="D1624" s="645"/>
      <c r="E1624" s="459" t="s">
        <v>5975</v>
      </c>
      <c r="F1624" s="459" t="s">
        <v>6076</v>
      </c>
      <c r="G1624" s="464" t="s">
        <v>1247</v>
      </c>
      <c r="H1624" s="465" t="s">
        <v>1228</v>
      </c>
      <c r="I1624" s="466" t="s">
        <v>1178</v>
      </c>
      <c r="J1624" s="467">
        <v>3</v>
      </c>
      <c r="K1624" s="468" t="s">
        <v>6120</v>
      </c>
      <c r="L1624" s="469" t="s">
        <v>6133</v>
      </c>
      <c r="M1624" s="470">
        <v>2</v>
      </c>
      <c r="N1624" s="471">
        <f t="shared" ref="N1624" si="240">J1624*M1624</f>
        <v>6</v>
      </c>
      <c r="O1624" s="551" t="s">
        <v>6563</v>
      </c>
      <c r="P1624" s="462" t="s">
        <v>6339</v>
      </c>
      <c r="Q1624" s="473">
        <v>2</v>
      </c>
      <c r="R1624" s="474">
        <f t="shared" ref="R1624:R1640" si="241">J1624*M1624*Q1624</f>
        <v>12</v>
      </c>
      <c r="S1624" s="461"/>
      <c r="T1624" s="461"/>
      <c r="U1624" s="193"/>
      <c r="V1624" s="461"/>
      <c r="W1624" s="139"/>
      <c r="X1624" s="139"/>
      <c r="Y1624" s="151"/>
      <c r="Z1624" s="139"/>
      <c r="AA1624" s="139"/>
      <c r="AB1624" s="152"/>
      <c r="AC1624" s="155"/>
      <c r="AD1624" s="119"/>
      <c r="AE1624" s="78"/>
      <c r="AF1624" s="123">
        <f t="shared" si="228"/>
        <v>14707</v>
      </c>
    </row>
    <row r="1625" spans="1:32" ht="230.25" hidden="1" outlineLevel="3" thickBot="1" x14ac:dyDescent="0.25">
      <c r="A1625" s="458" t="s">
        <v>6170</v>
      </c>
      <c r="B1625" s="650" t="s">
        <v>3904</v>
      </c>
      <c r="C1625" s="617" t="s">
        <v>5991</v>
      </c>
      <c r="D1625" s="643" t="s">
        <v>6005</v>
      </c>
      <c r="E1625" s="459" t="s">
        <v>1439</v>
      </c>
      <c r="F1625" s="490" t="s">
        <v>6385</v>
      </c>
      <c r="G1625" s="464" t="s">
        <v>6122</v>
      </c>
      <c r="H1625" s="465" t="s">
        <v>6071</v>
      </c>
      <c r="I1625" s="466" t="s">
        <v>6072</v>
      </c>
      <c r="J1625" s="467">
        <v>3</v>
      </c>
      <c r="K1625" s="468" t="s">
        <v>193</v>
      </c>
      <c r="L1625" s="469" t="s">
        <v>430</v>
      </c>
      <c r="M1625" s="470">
        <v>1</v>
      </c>
      <c r="N1625" s="471">
        <f>J1625*M1625</f>
        <v>3</v>
      </c>
      <c r="O1625" s="551" t="s">
        <v>6563</v>
      </c>
      <c r="P1625" s="462" t="s">
        <v>6545</v>
      </c>
      <c r="Q1625" s="338">
        <v>3</v>
      </c>
      <c r="R1625" s="171">
        <f t="shared" si="241"/>
        <v>9</v>
      </c>
      <c r="S1625" s="193"/>
      <c r="T1625" s="193"/>
      <c r="U1625" s="193"/>
      <c r="V1625" s="193"/>
      <c r="W1625" s="139"/>
      <c r="X1625" s="139"/>
      <c r="Y1625" s="151"/>
      <c r="Z1625" s="139"/>
      <c r="AA1625" s="139"/>
      <c r="AB1625" s="152"/>
      <c r="AC1625" s="155"/>
      <c r="AD1625" s="119"/>
      <c r="AE1625" s="78"/>
      <c r="AF1625" s="123">
        <f t="shared" si="228"/>
        <v>14708</v>
      </c>
    </row>
    <row r="1626" spans="1:32" ht="230.25" hidden="1" outlineLevel="3" thickBot="1" x14ac:dyDescent="0.25">
      <c r="A1626" s="458" t="s">
        <v>6171</v>
      </c>
      <c r="B1626" s="651"/>
      <c r="C1626" s="618"/>
      <c r="D1626" s="644"/>
      <c r="E1626" s="459" t="s">
        <v>1438</v>
      </c>
      <c r="F1626" s="459" t="s">
        <v>6343</v>
      </c>
      <c r="G1626" s="464" t="s">
        <v>2693</v>
      </c>
      <c r="H1626" s="465" t="s">
        <v>1228</v>
      </c>
      <c r="I1626" s="466" t="s">
        <v>1178</v>
      </c>
      <c r="J1626" s="467">
        <v>3</v>
      </c>
      <c r="K1626" s="468" t="s">
        <v>193</v>
      </c>
      <c r="L1626" s="469" t="s">
        <v>430</v>
      </c>
      <c r="M1626" s="470">
        <v>1</v>
      </c>
      <c r="N1626" s="471">
        <f>J1626*M1626</f>
        <v>3</v>
      </c>
      <c r="O1626" s="551" t="s">
        <v>6563</v>
      </c>
      <c r="P1626" s="462" t="s">
        <v>6545</v>
      </c>
      <c r="Q1626" s="338">
        <v>2</v>
      </c>
      <c r="R1626" s="171">
        <f t="shared" si="241"/>
        <v>6</v>
      </c>
      <c r="S1626" s="193"/>
      <c r="T1626" s="193"/>
      <c r="U1626" s="193"/>
      <c r="V1626" s="193"/>
      <c r="W1626" s="139"/>
      <c r="X1626" s="139"/>
      <c r="Y1626" s="151"/>
      <c r="Z1626" s="139"/>
      <c r="AA1626" s="139"/>
      <c r="AB1626" s="152"/>
      <c r="AC1626" s="155"/>
      <c r="AD1626" s="119"/>
      <c r="AE1626" s="78"/>
      <c r="AF1626" s="123">
        <f t="shared" si="228"/>
        <v>14709</v>
      </c>
    </row>
    <row r="1627" spans="1:32" ht="230.25" hidden="1" outlineLevel="3" thickBot="1" x14ac:dyDescent="0.25">
      <c r="A1627" s="458" t="s">
        <v>6172</v>
      </c>
      <c r="B1627" s="652"/>
      <c r="C1627" s="619"/>
      <c r="D1627" s="645"/>
      <c r="E1627" s="459" t="s">
        <v>5975</v>
      </c>
      <c r="F1627" s="459" t="s">
        <v>6386</v>
      </c>
      <c r="G1627" s="464" t="s">
        <v>1247</v>
      </c>
      <c r="H1627" s="465" t="s">
        <v>1228</v>
      </c>
      <c r="I1627" s="466" t="s">
        <v>1178</v>
      </c>
      <c r="J1627" s="467">
        <v>3</v>
      </c>
      <c r="K1627" s="468" t="s">
        <v>6120</v>
      </c>
      <c r="L1627" s="469" t="s">
        <v>6133</v>
      </c>
      <c r="M1627" s="470">
        <v>2</v>
      </c>
      <c r="N1627" s="471">
        <f t="shared" ref="N1627" si="242">J1627*M1627</f>
        <v>6</v>
      </c>
      <c r="O1627" s="551" t="s">
        <v>6563</v>
      </c>
      <c r="P1627" s="462" t="s">
        <v>6339</v>
      </c>
      <c r="Q1627" s="339">
        <v>2</v>
      </c>
      <c r="R1627" s="350">
        <f t="shared" si="241"/>
        <v>12</v>
      </c>
      <c r="S1627" s="461"/>
      <c r="T1627" s="461"/>
      <c r="U1627" s="461"/>
      <c r="V1627" s="461"/>
      <c r="W1627" s="459"/>
      <c r="X1627" s="139"/>
      <c r="Y1627" s="151"/>
      <c r="Z1627" s="139"/>
      <c r="AA1627" s="139"/>
      <c r="AB1627" s="152"/>
      <c r="AC1627" s="155"/>
      <c r="AD1627" s="119"/>
      <c r="AE1627" s="78"/>
      <c r="AF1627" s="123">
        <f t="shared" si="228"/>
        <v>14710</v>
      </c>
    </row>
    <row r="1628" spans="1:32" ht="230.25" hidden="1" outlineLevel="3" thickBot="1" x14ac:dyDescent="0.25">
      <c r="A1628" s="458" t="s">
        <v>6173</v>
      </c>
      <c r="B1628" s="650" t="s">
        <v>3904</v>
      </c>
      <c r="C1628" s="617" t="s">
        <v>5992</v>
      </c>
      <c r="D1628" s="643" t="s">
        <v>6006</v>
      </c>
      <c r="E1628" s="459" t="s">
        <v>1439</v>
      </c>
      <c r="F1628" s="459" t="s">
        <v>6303</v>
      </c>
      <c r="G1628" s="472" t="s">
        <v>1416</v>
      </c>
      <c r="H1628" s="528" t="s">
        <v>1227</v>
      </c>
      <c r="I1628" s="466" t="s">
        <v>2021</v>
      </c>
      <c r="J1628" s="467">
        <v>1</v>
      </c>
      <c r="K1628" s="468" t="s">
        <v>193</v>
      </c>
      <c r="L1628" s="469" t="s">
        <v>1199</v>
      </c>
      <c r="M1628" s="470">
        <v>1</v>
      </c>
      <c r="N1628" s="471">
        <f>J1628*M1628</f>
        <v>1</v>
      </c>
      <c r="O1628" s="551" t="s">
        <v>6563</v>
      </c>
      <c r="P1628" s="462" t="s">
        <v>103</v>
      </c>
      <c r="Q1628" s="338">
        <v>5</v>
      </c>
      <c r="R1628" s="171">
        <f t="shared" si="241"/>
        <v>5</v>
      </c>
      <c r="S1628" s="461"/>
      <c r="T1628" s="461"/>
      <c r="U1628" s="461"/>
      <c r="V1628" s="461" t="s">
        <v>6123</v>
      </c>
      <c r="W1628" s="459"/>
      <c r="X1628" s="139"/>
      <c r="Y1628" s="151"/>
      <c r="Z1628" s="139"/>
      <c r="AA1628" s="139"/>
      <c r="AB1628" s="152"/>
      <c r="AC1628" s="155"/>
      <c r="AD1628" s="119"/>
      <c r="AE1628" s="78"/>
      <c r="AF1628" s="123">
        <f t="shared" si="228"/>
        <v>14711</v>
      </c>
    </row>
    <row r="1629" spans="1:32" ht="230.25" hidden="1" outlineLevel="3" thickBot="1" x14ac:dyDescent="0.25">
      <c r="A1629" s="458" t="s">
        <v>6174</v>
      </c>
      <c r="B1629" s="651"/>
      <c r="C1629" s="618"/>
      <c r="D1629" s="644"/>
      <c r="E1629" s="459" t="s">
        <v>1438</v>
      </c>
      <c r="F1629" s="459" t="s">
        <v>6303</v>
      </c>
      <c r="G1629" s="472" t="s">
        <v>1416</v>
      </c>
      <c r="H1629" s="528" t="s">
        <v>1227</v>
      </c>
      <c r="I1629" s="466" t="s">
        <v>2021</v>
      </c>
      <c r="J1629" s="467">
        <v>1</v>
      </c>
      <c r="K1629" s="468" t="s">
        <v>193</v>
      </c>
      <c r="L1629" s="469" t="s">
        <v>1199</v>
      </c>
      <c r="M1629" s="470">
        <v>1</v>
      </c>
      <c r="N1629" s="471">
        <f>J1629*M1629</f>
        <v>1</v>
      </c>
      <c r="O1629" s="551" t="s">
        <v>6563</v>
      </c>
      <c r="P1629" s="462" t="s">
        <v>103</v>
      </c>
      <c r="Q1629" s="338">
        <v>5</v>
      </c>
      <c r="R1629" s="171">
        <f t="shared" si="241"/>
        <v>5</v>
      </c>
      <c r="S1629" s="461"/>
      <c r="T1629" s="461"/>
      <c r="U1629" s="461"/>
      <c r="V1629" s="461" t="s">
        <v>6123</v>
      </c>
      <c r="W1629" s="459"/>
      <c r="X1629" s="139"/>
      <c r="Y1629" s="151"/>
      <c r="Z1629" s="139"/>
      <c r="AA1629" s="139"/>
      <c r="AB1629" s="152"/>
      <c r="AC1629" s="155"/>
      <c r="AD1629" s="119"/>
      <c r="AE1629" s="78"/>
      <c r="AF1629" s="123">
        <f t="shared" si="228"/>
        <v>14712</v>
      </c>
    </row>
    <row r="1630" spans="1:32" ht="230.25" hidden="1" outlineLevel="3" thickBot="1" x14ac:dyDescent="0.25">
      <c r="A1630" s="458" t="s">
        <v>6175</v>
      </c>
      <c r="B1630" s="652"/>
      <c r="C1630" s="619"/>
      <c r="D1630" s="645"/>
      <c r="E1630" s="459" t="s">
        <v>5975</v>
      </c>
      <c r="F1630" s="459" t="s">
        <v>6303</v>
      </c>
      <c r="G1630" s="472" t="s">
        <v>1416</v>
      </c>
      <c r="H1630" s="528" t="s">
        <v>1227</v>
      </c>
      <c r="I1630" s="466" t="s">
        <v>2021</v>
      </c>
      <c r="J1630" s="467">
        <v>1</v>
      </c>
      <c r="K1630" s="468" t="s">
        <v>193</v>
      </c>
      <c r="L1630" s="469" t="s">
        <v>1199</v>
      </c>
      <c r="M1630" s="470">
        <v>1</v>
      </c>
      <c r="N1630" s="471">
        <f>J1630*M1630</f>
        <v>1</v>
      </c>
      <c r="O1630" s="551" t="s">
        <v>6563</v>
      </c>
      <c r="P1630" s="462" t="s">
        <v>103</v>
      </c>
      <c r="Q1630" s="339">
        <v>5</v>
      </c>
      <c r="R1630" s="350">
        <f t="shared" si="241"/>
        <v>5</v>
      </c>
      <c r="S1630" s="461"/>
      <c r="T1630" s="461"/>
      <c r="U1630" s="461"/>
      <c r="V1630" s="461" t="s">
        <v>6123</v>
      </c>
      <c r="W1630" s="459"/>
      <c r="X1630" s="139"/>
      <c r="Y1630" s="151"/>
      <c r="Z1630" s="139"/>
      <c r="AA1630" s="139"/>
      <c r="AB1630" s="152"/>
      <c r="AC1630" s="155"/>
      <c r="AD1630" s="119"/>
      <c r="AE1630" s="78"/>
      <c r="AF1630" s="123">
        <f t="shared" si="228"/>
        <v>14713</v>
      </c>
    </row>
    <row r="1631" spans="1:32" ht="230.25" hidden="1" outlineLevel="3" thickBot="1" x14ac:dyDescent="0.25">
      <c r="A1631" s="458" t="s">
        <v>6176</v>
      </c>
      <c r="B1631" s="650" t="s">
        <v>3904</v>
      </c>
      <c r="C1631" s="617" t="s">
        <v>5993</v>
      </c>
      <c r="D1631" s="643" t="s">
        <v>6007</v>
      </c>
      <c r="E1631" s="459" t="s">
        <v>1439</v>
      </c>
      <c r="F1631" s="459" t="s">
        <v>6077</v>
      </c>
      <c r="G1631" s="464" t="s">
        <v>1247</v>
      </c>
      <c r="H1631" s="465" t="s">
        <v>1228</v>
      </c>
      <c r="I1631" s="466" t="s">
        <v>1178</v>
      </c>
      <c r="J1631" s="467">
        <v>3</v>
      </c>
      <c r="K1631" s="468" t="s">
        <v>193</v>
      </c>
      <c r="L1631" s="469" t="s">
        <v>6134</v>
      </c>
      <c r="M1631" s="470">
        <v>1</v>
      </c>
      <c r="N1631" s="471">
        <f>J1631*M1631</f>
        <v>3</v>
      </c>
      <c r="O1631" s="551" t="s">
        <v>6563</v>
      </c>
      <c r="P1631" s="462" t="s">
        <v>6357</v>
      </c>
      <c r="Q1631" s="338">
        <v>2</v>
      </c>
      <c r="R1631" s="171">
        <f t="shared" ref="R1631:R1633" si="243">J1631*M1631*Q1631</f>
        <v>6</v>
      </c>
      <c r="S1631" s="461"/>
      <c r="T1631" s="461"/>
      <c r="U1631" s="461"/>
      <c r="V1631" s="461" t="s">
        <v>6123</v>
      </c>
      <c r="W1631" s="459"/>
      <c r="X1631" s="139"/>
      <c r="Y1631" s="151"/>
      <c r="Z1631" s="139"/>
      <c r="AA1631" s="139"/>
      <c r="AB1631" s="152"/>
      <c r="AC1631" s="155"/>
      <c r="AD1631" s="119"/>
      <c r="AE1631" s="78"/>
      <c r="AF1631" s="123">
        <f t="shared" si="228"/>
        <v>14714</v>
      </c>
    </row>
    <row r="1632" spans="1:32" ht="230.25" hidden="1" outlineLevel="3" thickBot="1" x14ac:dyDescent="0.25">
      <c r="A1632" s="458" t="s">
        <v>6177</v>
      </c>
      <c r="B1632" s="651"/>
      <c r="C1632" s="618"/>
      <c r="D1632" s="644"/>
      <c r="E1632" s="459" t="s">
        <v>1438</v>
      </c>
      <c r="F1632" s="459" t="s">
        <v>6077</v>
      </c>
      <c r="G1632" s="464" t="s">
        <v>1247</v>
      </c>
      <c r="H1632" s="465" t="s">
        <v>1228</v>
      </c>
      <c r="I1632" s="466" t="s">
        <v>1178</v>
      </c>
      <c r="J1632" s="467">
        <v>3</v>
      </c>
      <c r="K1632" s="468" t="s">
        <v>193</v>
      </c>
      <c r="L1632" s="469" t="s">
        <v>430</v>
      </c>
      <c r="M1632" s="470">
        <v>1</v>
      </c>
      <c r="N1632" s="471">
        <f>J1632*M1632</f>
        <v>3</v>
      </c>
      <c r="O1632" s="551" t="s">
        <v>6563</v>
      </c>
      <c r="P1632" s="462" t="s">
        <v>6357</v>
      </c>
      <c r="Q1632" s="338">
        <v>2</v>
      </c>
      <c r="R1632" s="171">
        <f t="shared" si="243"/>
        <v>6</v>
      </c>
      <c r="S1632" s="461"/>
      <c r="T1632" s="461"/>
      <c r="U1632" s="461"/>
      <c r="V1632" s="461" t="s">
        <v>6123</v>
      </c>
      <c r="W1632" s="459"/>
      <c r="X1632" s="139"/>
      <c r="Y1632" s="151"/>
      <c r="Z1632" s="139"/>
      <c r="AA1632" s="139"/>
      <c r="AB1632" s="152"/>
      <c r="AC1632" s="155"/>
      <c r="AD1632" s="119"/>
      <c r="AE1632" s="78"/>
      <c r="AF1632" s="123">
        <f t="shared" si="228"/>
        <v>14715</v>
      </c>
    </row>
    <row r="1633" spans="1:32" ht="230.25" hidden="1" outlineLevel="3" thickBot="1" x14ac:dyDescent="0.25">
      <c r="A1633" s="458" t="s">
        <v>6178</v>
      </c>
      <c r="B1633" s="652"/>
      <c r="C1633" s="619"/>
      <c r="D1633" s="645"/>
      <c r="E1633" s="459" t="s">
        <v>5975</v>
      </c>
      <c r="F1633" s="459" t="s">
        <v>6077</v>
      </c>
      <c r="G1633" s="464" t="s">
        <v>1247</v>
      </c>
      <c r="H1633" s="465" t="s">
        <v>1228</v>
      </c>
      <c r="I1633" s="466" t="s">
        <v>1178</v>
      </c>
      <c r="J1633" s="467">
        <v>3</v>
      </c>
      <c r="K1633" s="468" t="s">
        <v>6120</v>
      </c>
      <c r="L1633" s="469" t="s">
        <v>6133</v>
      </c>
      <c r="M1633" s="470">
        <v>2</v>
      </c>
      <c r="N1633" s="471">
        <f t="shared" ref="N1633" si="244">J1633*M1633</f>
        <v>6</v>
      </c>
      <c r="O1633" s="551" t="s">
        <v>6563</v>
      </c>
      <c r="P1633" s="462" t="s">
        <v>6357</v>
      </c>
      <c r="Q1633" s="339">
        <v>2</v>
      </c>
      <c r="R1633" s="350">
        <f t="shared" si="243"/>
        <v>12</v>
      </c>
      <c r="S1633" s="461"/>
      <c r="T1633" s="461"/>
      <c r="U1633" s="461"/>
      <c r="V1633" s="461" t="s">
        <v>6123</v>
      </c>
      <c r="W1633" s="459"/>
      <c r="X1633" s="139"/>
      <c r="Y1633" s="151"/>
      <c r="Z1633" s="139"/>
      <c r="AA1633" s="139"/>
      <c r="AB1633" s="152"/>
      <c r="AC1633" s="155"/>
      <c r="AD1633" s="119"/>
      <c r="AE1633" s="78"/>
      <c r="AF1633" s="123">
        <f t="shared" si="228"/>
        <v>14716</v>
      </c>
    </row>
    <row r="1634" spans="1:32" ht="230.25" hidden="1" outlineLevel="3" thickBot="1" x14ac:dyDescent="0.25">
      <c r="A1634" s="458" t="s">
        <v>6179</v>
      </c>
      <c r="B1634" s="650" t="s">
        <v>3904</v>
      </c>
      <c r="C1634" s="617" t="s">
        <v>5994</v>
      </c>
      <c r="D1634" s="643" t="s">
        <v>6008</v>
      </c>
      <c r="E1634" s="459" t="s">
        <v>1439</v>
      </c>
      <c r="F1634" s="459" t="s">
        <v>6077</v>
      </c>
      <c r="G1634" s="464" t="s">
        <v>1247</v>
      </c>
      <c r="H1634" s="465" t="s">
        <v>1228</v>
      </c>
      <c r="I1634" s="466" t="s">
        <v>1178</v>
      </c>
      <c r="J1634" s="467">
        <v>3</v>
      </c>
      <c r="K1634" s="468" t="s">
        <v>193</v>
      </c>
      <c r="L1634" s="469" t="s">
        <v>6134</v>
      </c>
      <c r="M1634" s="470">
        <v>1</v>
      </c>
      <c r="N1634" s="471">
        <f>J1634*M1634</f>
        <v>3</v>
      </c>
      <c r="O1634" s="551" t="s">
        <v>6563</v>
      </c>
      <c r="P1634" s="462" t="s">
        <v>6357</v>
      </c>
      <c r="Q1634" s="338">
        <v>2</v>
      </c>
      <c r="R1634" s="171">
        <f t="shared" ref="R1634:R1636" si="245">J1634*M1634*Q1634</f>
        <v>6</v>
      </c>
      <c r="S1634" s="461"/>
      <c r="T1634" s="461"/>
      <c r="U1634" s="461"/>
      <c r="V1634" s="461" t="s">
        <v>6123</v>
      </c>
      <c r="W1634" s="459"/>
      <c r="X1634" s="139"/>
      <c r="Y1634" s="151"/>
      <c r="Z1634" s="139"/>
      <c r="AA1634" s="139"/>
      <c r="AB1634" s="152"/>
      <c r="AC1634" s="155"/>
      <c r="AD1634" s="119"/>
      <c r="AE1634" s="78"/>
      <c r="AF1634" s="123">
        <f t="shared" si="228"/>
        <v>14717</v>
      </c>
    </row>
    <row r="1635" spans="1:32" ht="230.25" hidden="1" outlineLevel="3" thickBot="1" x14ac:dyDescent="0.25">
      <c r="A1635" s="458" t="s">
        <v>6180</v>
      </c>
      <c r="B1635" s="651"/>
      <c r="C1635" s="618"/>
      <c r="D1635" s="644"/>
      <c r="E1635" s="459" t="s">
        <v>1438</v>
      </c>
      <c r="F1635" s="459" t="s">
        <v>6077</v>
      </c>
      <c r="G1635" s="464" t="s">
        <v>1247</v>
      </c>
      <c r="H1635" s="465" t="s">
        <v>1228</v>
      </c>
      <c r="I1635" s="466" t="s">
        <v>1178</v>
      </c>
      <c r="J1635" s="467">
        <v>3</v>
      </c>
      <c r="K1635" s="468" t="s">
        <v>193</v>
      </c>
      <c r="L1635" s="469" t="s">
        <v>430</v>
      </c>
      <c r="M1635" s="470">
        <v>1</v>
      </c>
      <c r="N1635" s="471">
        <f>J1635*M1635</f>
        <v>3</v>
      </c>
      <c r="O1635" s="551" t="s">
        <v>6563</v>
      </c>
      <c r="P1635" s="462" t="s">
        <v>6357</v>
      </c>
      <c r="Q1635" s="338">
        <v>2</v>
      </c>
      <c r="R1635" s="171">
        <f t="shared" si="245"/>
        <v>6</v>
      </c>
      <c r="S1635" s="461"/>
      <c r="T1635" s="461"/>
      <c r="U1635" s="461"/>
      <c r="V1635" s="461" t="s">
        <v>6123</v>
      </c>
      <c r="W1635" s="459"/>
      <c r="X1635" s="139"/>
      <c r="Y1635" s="151"/>
      <c r="Z1635" s="139"/>
      <c r="AA1635" s="139"/>
      <c r="AB1635" s="152"/>
      <c r="AC1635" s="155"/>
      <c r="AD1635" s="119"/>
      <c r="AE1635" s="78"/>
      <c r="AF1635" s="123">
        <f t="shared" si="228"/>
        <v>14718</v>
      </c>
    </row>
    <row r="1636" spans="1:32" ht="230.25" hidden="1" outlineLevel="3" thickBot="1" x14ac:dyDescent="0.25">
      <c r="A1636" s="458" t="s">
        <v>6181</v>
      </c>
      <c r="B1636" s="652"/>
      <c r="C1636" s="619"/>
      <c r="D1636" s="645"/>
      <c r="E1636" s="459" t="s">
        <v>5975</v>
      </c>
      <c r="F1636" s="459" t="s">
        <v>6077</v>
      </c>
      <c r="G1636" s="464" t="s">
        <v>1247</v>
      </c>
      <c r="H1636" s="465" t="s">
        <v>1228</v>
      </c>
      <c r="I1636" s="466" t="s">
        <v>1178</v>
      </c>
      <c r="J1636" s="467">
        <v>3</v>
      </c>
      <c r="K1636" s="468" t="s">
        <v>6120</v>
      </c>
      <c r="L1636" s="469" t="s">
        <v>6133</v>
      </c>
      <c r="M1636" s="470">
        <v>2</v>
      </c>
      <c r="N1636" s="471">
        <f t="shared" ref="N1636" si="246">J1636*M1636</f>
        <v>6</v>
      </c>
      <c r="O1636" s="551" t="s">
        <v>6563</v>
      </c>
      <c r="P1636" s="462" t="s">
        <v>6357</v>
      </c>
      <c r="Q1636" s="339">
        <v>2</v>
      </c>
      <c r="R1636" s="350">
        <f t="shared" si="245"/>
        <v>12</v>
      </c>
      <c r="S1636" s="461"/>
      <c r="T1636" s="461"/>
      <c r="U1636" s="461"/>
      <c r="V1636" s="461" t="s">
        <v>6123</v>
      </c>
      <c r="W1636" s="459"/>
      <c r="X1636" s="139"/>
      <c r="Y1636" s="151"/>
      <c r="Z1636" s="139"/>
      <c r="AA1636" s="139"/>
      <c r="AB1636" s="152"/>
      <c r="AC1636" s="155"/>
      <c r="AD1636" s="119"/>
      <c r="AE1636" s="78"/>
      <c r="AF1636" s="123">
        <f t="shared" si="228"/>
        <v>14719</v>
      </c>
    </row>
    <row r="1637" spans="1:32" ht="230.25" hidden="1" outlineLevel="3" thickBot="1" x14ac:dyDescent="0.25">
      <c r="A1637" s="458" t="s">
        <v>6182</v>
      </c>
      <c r="B1637" s="650" t="s">
        <v>3904</v>
      </c>
      <c r="C1637" s="617" t="s">
        <v>5986</v>
      </c>
      <c r="D1637" s="643" t="s">
        <v>6009</v>
      </c>
      <c r="E1637" s="459" t="s">
        <v>1439</v>
      </c>
      <c r="F1637" s="459" t="s">
        <v>6077</v>
      </c>
      <c r="G1637" s="464" t="s">
        <v>1247</v>
      </c>
      <c r="H1637" s="465" t="s">
        <v>1228</v>
      </c>
      <c r="I1637" s="466" t="s">
        <v>1178</v>
      </c>
      <c r="J1637" s="467">
        <v>3</v>
      </c>
      <c r="K1637" s="468" t="s">
        <v>193</v>
      </c>
      <c r="L1637" s="469" t="s">
        <v>6134</v>
      </c>
      <c r="M1637" s="470">
        <v>1</v>
      </c>
      <c r="N1637" s="471">
        <f>J1637*M1637</f>
        <v>3</v>
      </c>
      <c r="O1637" s="551" t="s">
        <v>6563</v>
      </c>
      <c r="P1637" s="462" t="s">
        <v>6357</v>
      </c>
      <c r="Q1637" s="338">
        <v>2</v>
      </c>
      <c r="R1637" s="171">
        <f t="shared" ref="R1637:R1639" si="247">J1637*M1637*Q1637</f>
        <v>6</v>
      </c>
      <c r="S1637" s="461"/>
      <c r="T1637" s="461"/>
      <c r="U1637" s="461"/>
      <c r="V1637" s="461" t="s">
        <v>6123</v>
      </c>
      <c r="W1637" s="459"/>
      <c r="X1637" s="139"/>
      <c r="Y1637" s="151"/>
      <c r="Z1637" s="139"/>
      <c r="AA1637" s="139"/>
      <c r="AB1637" s="152"/>
      <c r="AC1637" s="155"/>
      <c r="AD1637" s="119"/>
      <c r="AE1637" s="78"/>
      <c r="AF1637" s="123">
        <f t="shared" si="228"/>
        <v>14720</v>
      </c>
    </row>
    <row r="1638" spans="1:32" ht="230.25" hidden="1" outlineLevel="3" thickBot="1" x14ac:dyDescent="0.25">
      <c r="A1638" s="458" t="s">
        <v>6183</v>
      </c>
      <c r="B1638" s="651"/>
      <c r="C1638" s="618"/>
      <c r="D1638" s="644"/>
      <c r="E1638" s="459" t="s">
        <v>1438</v>
      </c>
      <c r="F1638" s="459" t="s">
        <v>6077</v>
      </c>
      <c r="G1638" s="464" t="s">
        <v>1247</v>
      </c>
      <c r="H1638" s="465" t="s">
        <v>1228</v>
      </c>
      <c r="I1638" s="466" t="s">
        <v>1178</v>
      </c>
      <c r="J1638" s="467">
        <v>3</v>
      </c>
      <c r="K1638" s="468" t="s">
        <v>193</v>
      </c>
      <c r="L1638" s="469" t="s">
        <v>430</v>
      </c>
      <c r="M1638" s="470">
        <v>1</v>
      </c>
      <c r="N1638" s="471">
        <f>J1638*M1638</f>
        <v>3</v>
      </c>
      <c r="O1638" s="551" t="s">
        <v>6563</v>
      </c>
      <c r="P1638" s="462" t="s">
        <v>6357</v>
      </c>
      <c r="Q1638" s="338">
        <v>2</v>
      </c>
      <c r="R1638" s="171">
        <f t="shared" si="247"/>
        <v>6</v>
      </c>
      <c r="S1638" s="461"/>
      <c r="T1638" s="461"/>
      <c r="U1638" s="461"/>
      <c r="V1638" s="461" t="s">
        <v>6123</v>
      </c>
      <c r="W1638" s="459"/>
      <c r="X1638" s="139"/>
      <c r="Y1638" s="151"/>
      <c r="Z1638" s="139"/>
      <c r="AA1638" s="139"/>
      <c r="AB1638" s="152"/>
      <c r="AC1638" s="155"/>
      <c r="AD1638" s="119"/>
      <c r="AE1638" s="78"/>
      <c r="AF1638" s="123">
        <f t="shared" si="228"/>
        <v>14721</v>
      </c>
    </row>
    <row r="1639" spans="1:32" ht="230.25" hidden="1" outlineLevel="3" thickBot="1" x14ac:dyDescent="0.25">
      <c r="A1639" s="458" t="s">
        <v>6184</v>
      </c>
      <c r="B1639" s="652"/>
      <c r="C1639" s="619"/>
      <c r="D1639" s="645"/>
      <c r="E1639" s="459" t="s">
        <v>5975</v>
      </c>
      <c r="F1639" s="459" t="s">
        <v>6077</v>
      </c>
      <c r="G1639" s="464" t="s">
        <v>1247</v>
      </c>
      <c r="H1639" s="465" t="s">
        <v>1228</v>
      </c>
      <c r="I1639" s="466" t="s">
        <v>1178</v>
      </c>
      <c r="J1639" s="467">
        <v>3</v>
      </c>
      <c r="K1639" s="468" t="s">
        <v>6120</v>
      </c>
      <c r="L1639" s="469" t="s">
        <v>6133</v>
      </c>
      <c r="M1639" s="470">
        <v>2</v>
      </c>
      <c r="N1639" s="471">
        <f t="shared" ref="N1639" si="248">J1639*M1639</f>
        <v>6</v>
      </c>
      <c r="O1639" s="551" t="s">
        <v>6563</v>
      </c>
      <c r="P1639" s="462" t="s">
        <v>6357</v>
      </c>
      <c r="Q1639" s="339">
        <v>2</v>
      </c>
      <c r="R1639" s="350">
        <f t="shared" si="247"/>
        <v>12</v>
      </c>
      <c r="S1639" s="461"/>
      <c r="T1639" s="461"/>
      <c r="U1639" s="461"/>
      <c r="V1639" s="461" t="s">
        <v>6123</v>
      </c>
      <c r="W1639" s="459"/>
      <c r="X1639" s="139"/>
      <c r="Y1639" s="151"/>
      <c r="Z1639" s="139"/>
      <c r="AA1639" s="139"/>
      <c r="AB1639" s="152"/>
      <c r="AC1639" s="155"/>
      <c r="AD1639" s="119"/>
      <c r="AE1639" s="78"/>
      <c r="AF1639" s="123">
        <f t="shared" si="228"/>
        <v>14722</v>
      </c>
    </row>
    <row r="1640" spans="1:32" ht="230.25" hidden="1" outlineLevel="3" thickBot="1" x14ac:dyDescent="0.25">
      <c r="A1640" s="144" t="s">
        <v>609</v>
      </c>
      <c r="B1640" s="653" t="s">
        <v>3905</v>
      </c>
      <c r="C1640" s="637" t="s">
        <v>2277</v>
      </c>
      <c r="D1640" s="626" t="s">
        <v>1501</v>
      </c>
      <c r="E1640" s="224" t="s">
        <v>160</v>
      </c>
      <c r="F1640" s="224" t="s">
        <v>1612</v>
      </c>
      <c r="G1640" s="206" t="s">
        <v>1247</v>
      </c>
      <c r="H1640" s="217" t="s">
        <v>1228</v>
      </c>
      <c r="I1640" s="145" t="s">
        <v>1178</v>
      </c>
      <c r="J1640" s="130">
        <v>3</v>
      </c>
      <c r="K1640" s="178" t="s">
        <v>193</v>
      </c>
      <c r="L1640" s="125" t="s">
        <v>430</v>
      </c>
      <c r="M1640" s="148">
        <v>1</v>
      </c>
      <c r="N1640" s="147">
        <f t="shared" si="227"/>
        <v>3</v>
      </c>
      <c r="O1640" s="551" t="s">
        <v>6563</v>
      </c>
      <c r="P1640" s="323" t="s">
        <v>103</v>
      </c>
      <c r="Q1640" s="338">
        <v>5</v>
      </c>
      <c r="R1640" s="171">
        <f t="shared" si="241"/>
        <v>15</v>
      </c>
      <c r="S1640" s="193"/>
      <c r="T1640" s="193"/>
      <c r="U1640" s="193"/>
      <c r="V1640" s="193"/>
      <c r="W1640" s="139"/>
      <c r="X1640" s="139"/>
      <c r="Y1640" s="151"/>
      <c r="Z1640" s="139"/>
      <c r="AA1640" s="139"/>
      <c r="AB1640" s="152"/>
      <c r="AC1640" s="155"/>
      <c r="AD1640" s="119"/>
      <c r="AE1640" s="78"/>
      <c r="AF1640" s="123">
        <f t="shared" si="228"/>
        <v>-1954</v>
      </c>
    </row>
    <row r="1641" spans="1:32" ht="230.25" hidden="1" outlineLevel="3" thickBot="1" x14ac:dyDescent="0.25">
      <c r="A1641" s="144" t="s">
        <v>2027</v>
      </c>
      <c r="B1641" s="654"/>
      <c r="C1641" s="637"/>
      <c r="D1641" s="626"/>
      <c r="E1641" s="224" t="s">
        <v>1445</v>
      </c>
      <c r="F1641" s="224" t="s">
        <v>1951</v>
      </c>
      <c r="G1641" s="124" t="s">
        <v>1416</v>
      </c>
      <c r="H1641" s="526" t="s">
        <v>1227</v>
      </c>
      <c r="I1641" s="145" t="s">
        <v>2021</v>
      </c>
      <c r="J1641" s="130">
        <v>1</v>
      </c>
      <c r="K1641" s="178" t="s">
        <v>193</v>
      </c>
      <c r="L1641" s="125" t="s">
        <v>430</v>
      </c>
      <c r="M1641" s="148">
        <v>1</v>
      </c>
      <c r="N1641" s="147">
        <f>M1641*J1641</f>
        <v>1</v>
      </c>
      <c r="O1641" s="551" t="s">
        <v>6563</v>
      </c>
      <c r="P1641" s="152" t="s">
        <v>103</v>
      </c>
      <c r="Q1641" s="338">
        <v>5</v>
      </c>
      <c r="R1641" s="171">
        <f>Q1641*N1641</f>
        <v>5</v>
      </c>
      <c r="S1641" s="193"/>
      <c r="T1641" s="193"/>
      <c r="U1641" s="193"/>
      <c r="V1641" s="193"/>
      <c r="W1641" s="139"/>
      <c r="X1641" s="139"/>
      <c r="Y1641" s="151"/>
      <c r="Z1641" s="139"/>
      <c r="AA1641" s="139"/>
      <c r="AB1641" s="152"/>
      <c r="AC1641" s="155"/>
      <c r="AD1641" s="119"/>
      <c r="AE1641" s="78"/>
      <c r="AF1641" s="123">
        <f t="shared" si="228"/>
        <v>11395</v>
      </c>
    </row>
    <row r="1642" spans="1:32" ht="230.25" hidden="1" outlineLevel="3" thickBot="1" x14ac:dyDescent="0.25">
      <c r="A1642" s="144" t="s">
        <v>1736</v>
      </c>
      <c r="B1642" s="596" t="s">
        <v>3960</v>
      </c>
      <c r="C1642" s="637" t="s">
        <v>2278</v>
      </c>
      <c r="D1642" s="626" t="s">
        <v>1500</v>
      </c>
      <c r="E1642" s="224" t="s">
        <v>160</v>
      </c>
      <c r="F1642" s="482" t="s">
        <v>6557</v>
      </c>
      <c r="G1642" s="124" t="s">
        <v>1416</v>
      </c>
      <c r="H1642" s="526" t="s">
        <v>1227</v>
      </c>
      <c r="I1642" s="145" t="s">
        <v>2021</v>
      </c>
      <c r="J1642" s="130">
        <v>2</v>
      </c>
      <c r="K1642" s="178" t="s">
        <v>193</v>
      </c>
      <c r="L1642" s="125" t="s">
        <v>430</v>
      </c>
      <c r="M1642" s="148">
        <v>1</v>
      </c>
      <c r="N1642" s="147">
        <f>J1642*M1642</f>
        <v>2</v>
      </c>
      <c r="O1642" s="551" t="s">
        <v>6563</v>
      </c>
      <c r="P1642" s="323" t="s">
        <v>6312</v>
      </c>
      <c r="Q1642" s="338">
        <v>2</v>
      </c>
      <c r="R1642" s="171">
        <f>J1642*M1642*Q1642</f>
        <v>4</v>
      </c>
      <c r="S1642" s="193"/>
      <c r="T1642" s="193"/>
      <c r="U1642" s="193"/>
      <c r="V1642" s="193"/>
      <c r="W1642" s="139"/>
      <c r="X1642" s="139"/>
      <c r="Y1642" s="151"/>
      <c r="Z1642" s="139"/>
      <c r="AA1642" s="139"/>
      <c r="AB1642" s="152"/>
      <c r="AC1642" s="155"/>
      <c r="AD1642" s="119"/>
      <c r="AE1642" s="78"/>
      <c r="AF1642" s="123">
        <f t="shared" si="228"/>
        <v>-9943</v>
      </c>
    </row>
    <row r="1643" spans="1:32" ht="230.25" hidden="1" outlineLevel="3" thickBot="1" x14ac:dyDescent="0.25">
      <c r="A1643" s="310" t="s">
        <v>2028</v>
      </c>
      <c r="B1643" s="597"/>
      <c r="C1643" s="637"/>
      <c r="D1643" s="626"/>
      <c r="E1643" s="224" t="s">
        <v>1445</v>
      </c>
      <c r="F1643" s="224" t="s">
        <v>1951</v>
      </c>
      <c r="G1643" s="124" t="s">
        <v>1416</v>
      </c>
      <c r="H1643" s="526" t="s">
        <v>1227</v>
      </c>
      <c r="I1643" s="145" t="s">
        <v>2021</v>
      </c>
      <c r="J1643" s="130">
        <v>1</v>
      </c>
      <c r="K1643" s="178" t="s">
        <v>193</v>
      </c>
      <c r="L1643" s="125" t="s">
        <v>430</v>
      </c>
      <c r="M1643" s="148">
        <v>1</v>
      </c>
      <c r="N1643" s="147">
        <f>M1643*J1643</f>
        <v>1</v>
      </c>
      <c r="O1643" s="551" t="s">
        <v>6563</v>
      </c>
      <c r="P1643" s="152" t="s">
        <v>103</v>
      </c>
      <c r="Q1643" s="338">
        <v>5</v>
      </c>
      <c r="R1643" s="171">
        <f>Q1643*N1643</f>
        <v>5</v>
      </c>
      <c r="S1643" s="193"/>
      <c r="T1643" s="193"/>
      <c r="U1643" s="193"/>
      <c r="V1643" s="193"/>
      <c r="W1643" s="139"/>
      <c r="X1643" s="139"/>
      <c r="Y1643" s="151"/>
      <c r="Z1643" s="139"/>
      <c r="AA1643" s="139"/>
      <c r="AB1643" s="152"/>
      <c r="AC1643" s="155"/>
      <c r="AD1643" s="119"/>
      <c r="AE1643" s="78"/>
      <c r="AF1643" s="123">
        <f t="shared" si="228"/>
        <v>11396</v>
      </c>
    </row>
    <row r="1644" spans="1:32" ht="230.25" hidden="1" outlineLevel="3" thickBot="1" x14ac:dyDescent="0.25">
      <c r="A1644" s="310" t="s">
        <v>1737</v>
      </c>
      <c r="B1644" s="647" t="s">
        <v>3961</v>
      </c>
      <c r="C1644" s="623" t="s">
        <v>6011</v>
      </c>
      <c r="D1644" s="603" t="s">
        <v>6010</v>
      </c>
      <c r="E1644" s="224" t="s">
        <v>6304</v>
      </c>
      <c r="F1644" s="459" t="s">
        <v>6078</v>
      </c>
      <c r="G1644" s="206" t="s">
        <v>1247</v>
      </c>
      <c r="H1644" s="217" t="s">
        <v>1228</v>
      </c>
      <c r="I1644" s="145" t="s">
        <v>1178</v>
      </c>
      <c r="J1644" s="130">
        <v>3</v>
      </c>
      <c r="K1644" s="178" t="s">
        <v>193</v>
      </c>
      <c r="L1644" s="125" t="s">
        <v>6134</v>
      </c>
      <c r="M1644" s="166">
        <v>1</v>
      </c>
      <c r="N1644" s="147">
        <f>J1644*M1644</f>
        <v>3</v>
      </c>
      <c r="O1644" s="551" t="s">
        <v>6563</v>
      </c>
      <c r="P1644" s="462" t="s">
        <v>6357</v>
      </c>
      <c r="Q1644" s="338">
        <v>2</v>
      </c>
      <c r="R1644" s="171">
        <f t="shared" ref="R1644:R1679" si="249">J1644*M1644*Q1644</f>
        <v>6</v>
      </c>
      <c r="S1644" s="193"/>
      <c r="T1644" s="193"/>
      <c r="U1644" s="193"/>
      <c r="V1644" s="193"/>
      <c r="W1644" s="139"/>
      <c r="X1644" s="139"/>
      <c r="Y1644" s="151"/>
      <c r="Z1644" s="139"/>
      <c r="AA1644" s="139"/>
      <c r="AB1644" s="152"/>
      <c r="AC1644" s="155"/>
      <c r="AD1644" s="119"/>
      <c r="AE1644" s="78"/>
      <c r="AF1644" s="123">
        <f t="shared" si="228"/>
        <v>-9944</v>
      </c>
    </row>
    <row r="1645" spans="1:32" ht="230.25" hidden="1" outlineLevel="3" thickBot="1" x14ac:dyDescent="0.25">
      <c r="A1645" s="144" t="s">
        <v>1738</v>
      </c>
      <c r="B1645" s="648"/>
      <c r="C1645" s="598"/>
      <c r="D1645" s="604"/>
      <c r="E1645" s="224" t="s">
        <v>6305</v>
      </c>
      <c r="F1645" s="459" t="s">
        <v>6079</v>
      </c>
      <c r="G1645" s="206" t="s">
        <v>1557</v>
      </c>
      <c r="H1645" s="217" t="s">
        <v>1227</v>
      </c>
      <c r="I1645" s="145" t="s">
        <v>1220</v>
      </c>
      <c r="J1645" s="130">
        <v>1</v>
      </c>
      <c r="K1645" s="178" t="s">
        <v>193</v>
      </c>
      <c r="L1645" s="125" t="s">
        <v>430</v>
      </c>
      <c r="M1645" s="148">
        <v>1</v>
      </c>
      <c r="N1645" s="147">
        <f>J1645*M1645</f>
        <v>1</v>
      </c>
      <c r="O1645" s="551" t="s">
        <v>6563</v>
      </c>
      <c r="P1645" s="152" t="s">
        <v>103</v>
      </c>
      <c r="Q1645" s="338">
        <v>5</v>
      </c>
      <c r="R1645" s="171">
        <f t="shared" si="249"/>
        <v>5</v>
      </c>
      <c r="S1645" s="193"/>
      <c r="T1645" s="193"/>
      <c r="U1645" s="193"/>
      <c r="V1645" s="193"/>
      <c r="W1645" s="139"/>
      <c r="X1645" s="139"/>
      <c r="Y1645" s="151"/>
      <c r="Z1645" s="139"/>
      <c r="AA1645" s="139"/>
      <c r="AB1645" s="152"/>
      <c r="AC1645" s="155"/>
      <c r="AD1645" s="119"/>
      <c r="AE1645" s="78"/>
      <c r="AF1645" s="123">
        <f t="shared" si="228"/>
        <v>-9945</v>
      </c>
    </row>
    <row r="1646" spans="1:32" ht="230.25" hidden="1" outlineLevel="3" thickBot="1" x14ac:dyDescent="0.25">
      <c r="A1646" s="463" t="s">
        <v>6185</v>
      </c>
      <c r="B1646" s="649"/>
      <c r="C1646" s="599"/>
      <c r="D1646" s="605"/>
      <c r="E1646" s="459" t="s">
        <v>5975</v>
      </c>
      <c r="F1646" s="459" t="s">
        <v>6124</v>
      </c>
      <c r="G1646" s="209" t="s">
        <v>1247</v>
      </c>
      <c r="H1646" s="252" t="s">
        <v>1228</v>
      </c>
      <c r="I1646" s="215" t="s">
        <v>1178</v>
      </c>
      <c r="J1646" s="255">
        <v>3</v>
      </c>
      <c r="K1646" s="178" t="s">
        <v>6120</v>
      </c>
      <c r="L1646" s="256" t="s">
        <v>6133</v>
      </c>
      <c r="M1646" s="166">
        <v>2</v>
      </c>
      <c r="N1646" s="147">
        <f t="shared" ref="N1646" si="250">J1646*M1646</f>
        <v>6</v>
      </c>
      <c r="O1646" s="551" t="s">
        <v>6563</v>
      </c>
      <c r="P1646" s="462" t="s">
        <v>6357</v>
      </c>
      <c r="Q1646" s="339">
        <v>2</v>
      </c>
      <c r="R1646" s="171">
        <f t="shared" si="249"/>
        <v>12</v>
      </c>
      <c r="S1646" s="193"/>
      <c r="T1646" s="193"/>
      <c r="U1646" s="193"/>
      <c r="V1646" s="193"/>
      <c r="W1646" s="139"/>
      <c r="X1646" s="139"/>
      <c r="Y1646" s="151"/>
      <c r="Z1646" s="139"/>
      <c r="AA1646" s="139"/>
      <c r="AB1646" s="152"/>
      <c r="AC1646" s="155"/>
      <c r="AD1646" s="119"/>
      <c r="AE1646" s="78"/>
      <c r="AF1646" s="123">
        <f t="shared" si="228"/>
        <v>14723</v>
      </c>
    </row>
    <row r="1647" spans="1:32" ht="230.25" hidden="1" outlineLevel="3" thickBot="1" x14ac:dyDescent="0.25">
      <c r="A1647" s="463" t="s">
        <v>6186</v>
      </c>
      <c r="B1647" s="647" t="s">
        <v>3961</v>
      </c>
      <c r="C1647" s="623" t="s">
        <v>6012</v>
      </c>
      <c r="D1647" s="603" t="s">
        <v>6013</v>
      </c>
      <c r="E1647" s="224" t="s">
        <v>1439</v>
      </c>
      <c r="F1647" s="459" t="s">
        <v>6078</v>
      </c>
      <c r="G1647" s="206" t="s">
        <v>1247</v>
      </c>
      <c r="H1647" s="217" t="s">
        <v>1228</v>
      </c>
      <c r="I1647" s="145" t="s">
        <v>1178</v>
      </c>
      <c r="J1647" s="130">
        <v>3</v>
      </c>
      <c r="K1647" s="178" t="s">
        <v>193</v>
      </c>
      <c r="L1647" s="125" t="s">
        <v>6134</v>
      </c>
      <c r="M1647" s="166">
        <v>1</v>
      </c>
      <c r="N1647" s="147">
        <f>J1647*M1647</f>
        <v>3</v>
      </c>
      <c r="O1647" s="551" t="s">
        <v>6563</v>
      </c>
      <c r="P1647" s="462" t="s">
        <v>6357</v>
      </c>
      <c r="Q1647" s="338">
        <v>2</v>
      </c>
      <c r="R1647" s="171">
        <f t="shared" si="249"/>
        <v>6</v>
      </c>
      <c r="S1647" s="193"/>
      <c r="T1647" s="193"/>
      <c r="U1647" s="193"/>
      <c r="V1647" s="193"/>
      <c r="W1647" s="139"/>
      <c r="X1647" s="139"/>
      <c r="Y1647" s="151"/>
      <c r="Z1647" s="139"/>
      <c r="AA1647" s="139"/>
      <c r="AB1647" s="152"/>
      <c r="AC1647" s="155"/>
      <c r="AD1647" s="119"/>
      <c r="AE1647" s="78"/>
      <c r="AF1647" s="123">
        <f t="shared" si="228"/>
        <v>14724</v>
      </c>
    </row>
    <row r="1648" spans="1:32" ht="230.25" hidden="1" outlineLevel="3" thickBot="1" x14ac:dyDescent="0.25">
      <c r="A1648" s="463" t="s">
        <v>6187</v>
      </c>
      <c r="B1648" s="648"/>
      <c r="C1648" s="598"/>
      <c r="D1648" s="604"/>
      <c r="E1648" s="224" t="s">
        <v>1438</v>
      </c>
      <c r="F1648" s="459" t="s">
        <v>6079</v>
      </c>
      <c r="G1648" s="206" t="s">
        <v>1557</v>
      </c>
      <c r="H1648" s="217" t="s">
        <v>1227</v>
      </c>
      <c r="I1648" s="145" t="s">
        <v>1220</v>
      </c>
      <c r="J1648" s="130">
        <v>1</v>
      </c>
      <c r="K1648" s="178" t="s">
        <v>193</v>
      </c>
      <c r="L1648" s="125" t="s">
        <v>430</v>
      </c>
      <c r="M1648" s="148">
        <v>1</v>
      </c>
      <c r="N1648" s="147">
        <f>J1648*M1648</f>
        <v>1</v>
      </c>
      <c r="O1648" s="551" t="s">
        <v>6563</v>
      </c>
      <c r="P1648" s="152" t="s">
        <v>103</v>
      </c>
      <c r="Q1648" s="338">
        <v>5</v>
      </c>
      <c r="R1648" s="171">
        <f t="shared" si="249"/>
        <v>5</v>
      </c>
      <c r="S1648" s="193"/>
      <c r="T1648" s="193"/>
      <c r="U1648" s="193"/>
      <c r="V1648" s="193"/>
      <c r="W1648" s="139"/>
      <c r="X1648" s="139"/>
      <c r="Y1648" s="151"/>
      <c r="Z1648" s="139"/>
      <c r="AA1648" s="139"/>
      <c r="AB1648" s="152"/>
      <c r="AC1648" s="155"/>
      <c r="AD1648" s="119"/>
      <c r="AE1648" s="78"/>
      <c r="AF1648" s="123">
        <f t="shared" si="228"/>
        <v>14725</v>
      </c>
    </row>
    <row r="1649" spans="1:32" ht="230.25" hidden="1" outlineLevel="3" thickBot="1" x14ac:dyDescent="0.25">
      <c r="A1649" s="463" t="s">
        <v>6188</v>
      </c>
      <c r="B1649" s="649"/>
      <c r="C1649" s="599"/>
      <c r="D1649" s="605"/>
      <c r="E1649" s="459" t="s">
        <v>5975</v>
      </c>
      <c r="F1649" s="459" t="s">
        <v>6124</v>
      </c>
      <c r="G1649" s="209" t="s">
        <v>1247</v>
      </c>
      <c r="H1649" s="252" t="s">
        <v>1228</v>
      </c>
      <c r="I1649" s="215" t="s">
        <v>1178</v>
      </c>
      <c r="J1649" s="255">
        <v>3</v>
      </c>
      <c r="K1649" s="178" t="s">
        <v>6120</v>
      </c>
      <c r="L1649" s="256" t="s">
        <v>6133</v>
      </c>
      <c r="M1649" s="166">
        <v>2</v>
      </c>
      <c r="N1649" s="147">
        <f t="shared" ref="N1649" si="251">J1649*M1649</f>
        <v>6</v>
      </c>
      <c r="O1649" s="551" t="s">
        <v>6563</v>
      </c>
      <c r="P1649" s="462" t="s">
        <v>6357</v>
      </c>
      <c r="Q1649" s="339">
        <v>2</v>
      </c>
      <c r="R1649" s="171">
        <f t="shared" si="249"/>
        <v>12</v>
      </c>
      <c r="S1649" s="193"/>
      <c r="T1649" s="193"/>
      <c r="U1649" s="193"/>
      <c r="V1649" s="193"/>
      <c r="W1649" s="139"/>
      <c r="X1649" s="139"/>
      <c r="Y1649" s="151"/>
      <c r="Z1649" s="139"/>
      <c r="AA1649" s="139"/>
      <c r="AB1649" s="152"/>
      <c r="AC1649" s="155"/>
      <c r="AD1649" s="119"/>
      <c r="AE1649" s="78"/>
      <c r="AF1649" s="123">
        <f t="shared" si="228"/>
        <v>14726</v>
      </c>
    </row>
    <row r="1650" spans="1:32" ht="230.25" hidden="1" outlineLevel="3" thickBot="1" x14ac:dyDescent="0.25">
      <c r="A1650" s="460" t="s">
        <v>6189</v>
      </c>
      <c r="B1650" s="647" t="s">
        <v>3961</v>
      </c>
      <c r="C1650" s="623" t="s">
        <v>6014</v>
      </c>
      <c r="D1650" s="603" t="s">
        <v>6015</v>
      </c>
      <c r="E1650" s="224" t="s">
        <v>1439</v>
      </c>
      <c r="F1650" s="459" t="s">
        <v>6078</v>
      </c>
      <c r="G1650" s="206" t="s">
        <v>1247</v>
      </c>
      <c r="H1650" s="217" t="s">
        <v>1228</v>
      </c>
      <c r="I1650" s="145" t="s">
        <v>1178</v>
      </c>
      <c r="J1650" s="130">
        <v>3</v>
      </c>
      <c r="K1650" s="178" t="s">
        <v>193</v>
      </c>
      <c r="L1650" s="125" t="s">
        <v>6134</v>
      </c>
      <c r="M1650" s="166">
        <v>1</v>
      </c>
      <c r="N1650" s="147">
        <f>J1650*M1650</f>
        <v>3</v>
      </c>
      <c r="O1650" s="551" t="s">
        <v>6563</v>
      </c>
      <c r="P1650" s="462" t="s">
        <v>6357</v>
      </c>
      <c r="Q1650" s="338">
        <v>2</v>
      </c>
      <c r="R1650" s="171">
        <f t="shared" si="249"/>
        <v>6</v>
      </c>
      <c r="S1650" s="193"/>
      <c r="T1650" s="193"/>
      <c r="U1650" s="193"/>
      <c r="V1650" s="193"/>
      <c r="W1650" s="139"/>
      <c r="X1650" s="139"/>
      <c r="Y1650" s="151"/>
      <c r="Z1650" s="139"/>
      <c r="AA1650" s="139"/>
      <c r="AB1650" s="152"/>
      <c r="AC1650" s="155"/>
      <c r="AD1650" s="119"/>
      <c r="AE1650" s="78"/>
      <c r="AF1650" s="123">
        <f t="shared" si="228"/>
        <v>14727</v>
      </c>
    </row>
    <row r="1651" spans="1:32" ht="230.25" hidden="1" outlineLevel="3" thickBot="1" x14ac:dyDescent="0.25">
      <c r="A1651" s="458" t="s">
        <v>6190</v>
      </c>
      <c r="B1651" s="648"/>
      <c r="C1651" s="598"/>
      <c r="D1651" s="604"/>
      <c r="E1651" s="224" t="s">
        <v>1438</v>
      </c>
      <c r="F1651" s="459" t="s">
        <v>6079</v>
      </c>
      <c r="G1651" s="206" t="s">
        <v>1557</v>
      </c>
      <c r="H1651" s="217" t="s">
        <v>1227</v>
      </c>
      <c r="I1651" s="145" t="s">
        <v>1220</v>
      </c>
      <c r="J1651" s="130">
        <v>1</v>
      </c>
      <c r="K1651" s="178" t="s">
        <v>193</v>
      </c>
      <c r="L1651" s="125" t="s">
        <v>430</v>
      </c>
      <c r="M1651" s="148">
        <v>1</v>
      </c>
      <c r="N1651" s="147">
        <f>J1651*M1651</f>
        <v>1</v>
      </c>
      <c r="O1651" s="551" t="s">
        <v>6563</v>
      </c>
      <c r="P1651" s="152" t="s">
        <v>103</v>
      </c>
      <c r="Q1651" s="338">
        <v>5</v>
      </c>
      <c r="R1651" s="171">
        <f t="shared" si="249"/>
        <v>5</v>
      </c>
      <c r="S1651" s="193"/>
      <c r="T1651" s="193"/>
      <c r="U1651" s="193"/>
      <c r="V1651" s="193"/>
      <c r="W1651" s="139"/>
      <c r="X1651" s="139"/>
      <c r="Y1651" s="151"/>
      <c r="Z1651" s="139"/>
      <c r="AA1651" s="139"/>
      <c r="AB1651" s="152"/>
      <c r="AC1651" s="155"/>
      <c r="AD1651" s="119"/>
      <c r="AE1651" s="78"/>
      <c r="AF1651" s="123">
        <f t="shared" si="228"/>
        <v>14728</v>
      </c>
    </row>
    <row r="1652" spans="1:32" ht="230.25" hidden="1" outlineLevel="3" thickBot="1" x14ac:dyDescent="0.25">
      <c r="A1652" s="463" t="s">
        <v>6191</v>
      </c>
      <c r="B1652" s="649"/>
      <c r="C1652" s="599"/>
      <c r="D1652" s="605"/>
      <c r="E1652" s="459" t="s">
        <v>5975</v>
      </c>
      <c r="F1652" s="459" t="s">
        <v>6124</v>
      </c>
      <c r="G1652" s="209" t="s">
        <v>1247</v>
      </c>
      <c r="H1652" s="252" t="s">
        <v>1228</v>
      </c>
      <c r="I1652" s="215" t="s">
        <v>1178</v>
      </c>
      <c r="J1652" s="255">
        <v>3</v>
      </c>
      <c r="K1652" s="178" t="s">
        <v>6120</v>
      </c>
      <c r="L1652" s="256" t="s">
        <v>6133</v>
      </c>
      <c r="M1652" s="166">
        <v>2</v>
      </c>
      <c r="N1652" s="147">
        <f t="shared" ref="N1652" si="252">J1652*M1652</f>
        <v>6</v>
      </c>
      <c r="O1652" s="551" t="s">
        <v>6563</v>
      </c>
      <c r="P1652" s="462" t="s">
        <v>6357</v>
      </c>
      <c r="Q1652" s="339">
        <v>2</v>
      </c>
      <c r="R1652" s="171">
        <f t="shared" si="249"/>
        <v>12</v>
      </c>
      <c r="S1652" s="193"/>
      <c r="T1652" s="193"/>
      <c r="U1652" s="193"/>
      <c r="V1652" s="193"/>
      <c r="W1652" s="139"/>
      <c r="X1652" s="139"/>
      <c r="Y1652" s="151"/>
      <c r="Z1652" s="139"/>
      <c r="AA1652" s="139"/>
      <c r="AB1652" s="152"/>
      <c r="AC1652" s="155"/>
      <c r="AD1652" s="119"/>
      <c r="AE1652" s="78"/>
      <c r="AF1652" s="123">
        <f t="shared" si="228"/>
        <v>14729</v>
      </c>
    </row>
    <row r="1653" spans="1:32" ht="230.25" hidden="1" outlineLevel="3" thickBot="1" x14ac:dyDescent="0.25">
      <c r="A1653" s="460" t="s">
        <v>6192</v>
      </c>
      <c r="B1653" s="647" t="s">
        <v>3961</v>
      </c>
      <c r="C1653" s="623" t="s">
        <v>6016</v>
      </c>
      <c r="D1653" s="603" t="s">
        <v>6017</v>
      </c>
      <c r="E1653" s="224" t="s">
        <v>1439</v>
      </c>
      <c r="F1653" s="459" t="s">
        <v>6078</v>
      </c>
      <c r="G1653" s="206" t="s">
        <v>1247</v>
      </c>
      <c r="H1653" s="217" t="s">
        <v>1228</v>
      </c>
      <c r="I1653" s="145" t="s">
        <v>1178</v>
      </c>
      <c r="J1653" s="130">
        <v>3</v>
      </c>
      <c r="K1653" s="178" t="s">
        <v>193</v>
      </c>
      <c r="L1653" s="125" t="s">
        <v>6134</v>
      </c>
      <c r="M1653" s="166">
        <v>1</v>
      </c>
      <c r="N1653" s="147">
        <f>J1653*M1653</f>
        <v>3</v>
      </c>
      <c r="O1653" s="551" t="s">
        <v>6563</v>
      </c>
      <c r="P1653" s="462" t="s">
        <v>6357</v>
      </c>
      <c r="Q1653" s="338">
        <v>2</v>
      </c>
      <c r="R1653" s="171">
        <f t="shared" si="249"/>
        <v>6</v>
      </c>
      <c r="S1653" s="193"/>
      <c r="T1653" s="193"/>
      <c r="U1653" s="193"/>
      <c r="V1653" s="193"/>
      <c r="W1653" s="139"/>
      <c r="X1653" s="139"/>
      <c r="Y1653" s="151"/>
      <c r="Z1653" s="139"/>
      <c r="AA1653" s="139"/>
      <c r="AB1653" s="152"/>
      <c r="AC1653" s="155"/>
      <c r="AD1653" s="119"/>
      <c r="AE1653" s="78"/>
      <c r="AF1653" s="123">
        <f t="shared" si="228"/>
        <v>14730</v>
      </c>
    </row>
    <row r="1654" spans="1:32" ht="230.25" hidden="1" outlineLevel="3" thickBot="1" x14ac:dyDescent="0.25">
      <c r="A1654" s="458" t="s">
        <v>6193</v>
      </c>
      <c r="B1654" s="648"/>
      <c r="C1654" s="598"/>
      <c r="D1654" s="604"/>
      <c r="E1654" s="224" t="s">
        <v>1438</v>
      </c>
      <c r="F1654" s="459" t="s">
        <v>6079</v>
      </c>
      <c r="G1654" s="206" t="s">
        <v>1557</v>
      </c>
      <c r="H1654" s="217" t="s">
        <v>1227</v>
      </c>
      <c r="I1654" s="145" t="s">
        <v>1220</v>
      </c>
      <c r="J1654" s="130">
        <v>1</v>
      </c>
      <c r="K1654" s="178" t="s">
        <v>193</v>
      </c>
      <c r="L1654" s="125" t="s">
        <v>430</v>
      </c>
      <c r="M1654" s="148">
        <v>1</v>
      </c>
      <c r="N1654" s="147">
        <f>J1654*M1654</f>
        <v>1</v>
      </c>
      <c r="O1654" s="551" t="s">
        <v>6563</v>
      </c>
      <c r="P1654" s="152" t="s">
        <v>103</v>
      </c>
      <c r="Q1654" s="338">
        <v>5</v>
      </c>
      <c r="R1654" s="171">
        <f t="shared" si="249"/>
        <v>5</v>
      </c>
      <c r="S1654" s="193"/>
      <c r="T1654" s="193"/>
      <c r="U1654" s="193"/>
      <c r="V1654" s="193"/>
      <c r="W1654" s="139"/>
      <c r="X1654" s="139"/>
      <c r="Y1654" s="151"/>
      <c r="Z1654" s="139"/>
      <c r="AA1654" s="139"/>
      <c r="AB1654" s="152"/>
      <c r="AC1654" s="155"/>
      <c r="AD1654" s="119"/>
      <c r="AE1654" s="78"/>
      <c r="AF1654" s="123">
        <f t="shared" si="228"/>
        <v>14731</v>
      </c>
    </row>
    <row r="1655" spans="1:32" ht="230.25" hidden="1" outlineLevel="3" thickBot="1" x14ac:dyDescent="0.25">
      <c r="A1655" s="463" t="s">
        <v>6194</v>
      </c>
      <c r="B1655" s="649"/>
      <c r="C1655" s="599"/>
      <c r="D1655" s="605"/>
      <c r="E1655" s="459" t="s">
        <v>5975</v>
      </c>
      <c r="F1655" s="459" t="s">
        <v>6124</v>
      </c>
      <c r="G1655" s="209" t="s">
        <v>1247</v>
      </c>
      <c r="H1655" s="252" t="s">
        <v>1228</v>
      </c>
      <c r="I1655" s="215" t="s">
        <v>1178</v>
      </c>
      <c r="J1655" s="255">
        <v>3</v>
      </c>
      <c r="K1655" s="178" t="s">
        <v>6120</v>
      </c>
      <c r="L1655" s="256" t="s">
        <v>6133</v>
      </c>
      <c r="M1655" s="166">
        <v>2</v>
      </c>
      <c r="N1655" s="147">
        <f t="shared" ref="N1655" si="253">J1655*M1655</f>
        <v>6</v>
      </c>
      <c r="O1655" s="551" t="s">
        <v>6563</v>
      </c>
      <c r="P1655" s="462" t="s">
        <v>6357</v>
      </c>
      <c r="Q1655" s="339">
        <v>2</v>
      </c>
      <c r="R1655" s="171">
        <f t="shared" si="249"/>
        <v>12</v>
      </c>
      <c r="S1655" s="193"/>
      <c r="T1655" s="193"/>
      <c r="U1655" s="193"/>
      <c r="V1655" s="193"/>
      <c r="W1655" s="139"/>
      <c r="X1655" s="139"/>
      <c r="Y1655" s="151"/>
      <c r="Z1655" s="139"/>
      <c r="AA1655" s="139"/>
      <c r="AB1655" s="152"/>
      <c r="AC1655" s="155"/>
      <c r="AD1655" s="119"/>
      <c r="AE1655" s="78"/>
      <c r="AF1655" s="123">
        <f t="shared" si="228"/>
        <v>14732</v>
      </c>
    </row>
    <row r="1656" spans="1:32" ht="230.25" hidden="1" outlineLevel="3" thickBot="1" x14ac:dyDescent="0.25">
      <c r="A1656" s="460" t="s">
        <v>6195</v>
      </c>
      <c r="B1656" s="647" t="s">
        <v>3961</v>
      </c>
      <c r="C1656" s="623" t="s">
        <v>6021</v>
      </c>
      <c r="D1656" s="603" t="s">
        <v>6018</v>
      </c>
      <c r="E1656" s="224" t="s">
        <v>1439</v>
      </c>
      <c r="F1656" s="459" t="s">
        <v>6303</v>
      </c>
      <c r="G1656" s="124" t="s">
        <v>1416</v>
      </c>
      <c r="H1656" s="526" t="s">
        <v>1227</v>
      </c>
      <c r="I1656" s="145" t="s">
        <v>2021</v>
      </c>
      <c r="J1656" s="130">
        <v>1</v>
      </c>
      <c r="K1656" s="178" t="s">
        <v>193</v>
      </c>
      <c r="L1656" s="125" t="s">
        <v>1199</v>
      </c>
      <c r="M1656" s="148">
        <v>1</v>
      </c>
      <c r="N1656" s="147">
        <f>J1656*M1656</f>
        <v>1</v>
      </c>
      <c r="O1656" s="551" t="s">
        <v>6563</v>
      </c>
      <c r="P1656" s="462" t="s">
        <v>103</v>
      </c>
      <c r="Q1656" s="338">
        <v>5</v>
      </c>
      <c r="R1656" s="171">
        <f t="shared" si="249"/>
        <v>5</v>
      </c>
      <c r="S1656" s="193"/>
      <c r="T1656" s="193"/>
      <c r="U1656" s="193"/>
      <c r="V1656" s="193"/>
      <c r="W1656" s="139"/>
      <c r="X1656" s="139"/>
      <c r="Y1656" s="151"/>
      <c r="Z1656" s="139"/>
      <c r="AA1656" s="139"/>
      <c r="AB1656" s="152"/>
      <c r="AC1656" s="155"/>
      <c r="AD1656" s="119"/>
      <c r="AE1656" s="78"/>
      <c r="AF1656" s="123">
        <f t="shared" si="228"/>
        <v>14733</v>
      </c>
    </row>
    <row r="1657" spans="1:32" ht="230.25" hidden="1" outlineLevel="3" thickBot="1" x14ac:dyDescent="0.25">
      <c r="A1657" s="458" t="s">
        <v>6196</v>
      </c>
      <c r="B1657" s="648"/>
      <c r="C1657" s="598"/>
      <c r="D1657" s="604"/>
      <c r="E1657" s="224" t="s">
        <v>1438</v>
      </c>
      <c r="F1657" s="459" t="s">
        <v>6303</v>
      </c>
      <c r="G1657" s="124" t="s">
        <v>1416</v>
      </c>
      <c r="H1657" s="526" t="s">
        <v>1227</v>
      </c>
      <c r="I1657" s="145" t="s">
        <v>2021</v>
      </c>
      <c r="J1657" s="130">
        <v>1</v>
      </c>
      <c r="K1657" s="178" t="s">
        <v>193</v>
      </c>
      <c r="L1657" s="125" t="s">
        <v>1199</v>
      </c>
      <c r="M1657" s="148">
        <v>1</v>
      </c>
      <c r="N1657" s="147">
        <f>J1657*M1657</f>
        <v>1</v>
      </c>
      <c r="O1657" s="551" t="s">
        <v>6563</v>
      </c>
      <c r="P1657" s="462" t="s">
        <v>103</v>
      </c>
      <c r="Q1657" s="338">
        <v>5</v>
      </c>
      <c r="R1657" s="171">
        <f t="shared" si="249"/>
        <v>5</v>
      </c>
      <c r="S1657" s="193"/>
      <c r="T1657" s="193"/>
      <c r="U1657" s="193"/>
      <c r="V1657" s="193"/>
      <c r="W1657" s="139"/>
      <c r="X1657" s="139"/>
      <c r="Y1657" s="151"/>
      <c r="Z1657" s="139"/>
      <c r="AA1657" s="139"/>
      <c r="AB1657" s="152"/>
      <c r="AC1657" s="155"/>
      <c r="AD1657" s="119"/>
      <c r="AE1657" s="78"/>
      <c r="AF1657" s="123">
        <f t="shared" si="228"/>
        <v>14734</v>
      </c>
    </row>
    <row r="1658" spans="1:32" ht="230.25" hidden="1" outlineLevel="3" thickBot="1" x14ac:dyDescent="0.25">
      <c r="A1658" s="463" t="s">
        <v>6197</v>
      </c>
      <c r="B1658" s="649"/>
      <c r="C1658" s="599"/>
      <c r="D1658" s="605"/>
      <c r="E1658" s="459" t="s">
        <v>5975</v>
      </c>
      <c r="F1658" s="459" t="s">
        <v>6303</v>
      </c>
      <c r="G1658" s="124" t="s">
        <v>1416</v>
      </c>
      <c r="H1658" s="526" t="s">
        <v>1227</v>
      </c>
      <c r="I1658" s="145" t="s">
        <v>2021</v>
      </c>
      <c r="J1658" s="130">
        <v>1</v>
      </c>
      <c r="K1658" s="178" t="s">
        <v>193</v>
      </c>
      <c r="L1658" s="125" t="s">
        <v>1199</v>
      </c>
      <c r="M1658" s="148">
        <v>1</v>
      </c>
      <c r="N1658" s="147">
        <f>J1658*M1658</f>
        <v>1</v>
      </c>
      <c r="O1658" s="551" t="s">
        <v>6563</v>
      </c>
      <c r="P1658" s="462" t="s">
        <v>103</v>
      </c>
      <c r="Q1658" s="339">
        <v>5</v>
      </c>
      <c r="R1658" s="171">
        <f t="shared" si="249"/>
        <v>5</v>
      </c>
      <c r="S1658" s="193"/>
      <c r="T1658" s="193"/>
      <c r="U1658" s="193"/>
      <c r="V1658" s="193"/>
      <c r="W1658" s="139"/>
      <c r="X1658" s="139"/>
      <c r="Y1658" s="151"/>
      <c r="Z1658" s="139"/>
      <c r="AA1658" s="139"/>
      <c r="AB1658" s="152"/>
      <c r="AC1658" s="155"/>
      <c r="AD1658" s="119"/>
      <c r="AE1658" s="78"/>
      <c r="AF1658" s="123">
        <f t="shared" si="228"/>
        <v>14735</v>
      </c>
    </row>
    <row r="1659" spans="1:32" ht="230.25" hidden="1" outlineLevel="3" thickBot="1" x14ac:dyDescent="0.25">
      <c r="A1659" s="460" t="s">
        <v>6198</v>
      </c>
      <c r="B1659" s="647" t="s">
        <v>3961</v>
      </c>
      <c r="C1659" s="623" t="s">
        <v>6022</v>
      </c>
      <c r="D1659" s="603" t="s">
        <v>6023</v>
      </c>
      <c r="E1659" s="224" t="s">
        <v>1439</v>
      </c>
      <c r="F1659" s="459" t="s">
        <v>6125</v>
      </c>
      <c r="G1659" s="206" t="s">
        <v>1247</v>
      </c>
      <c r="H1659" s="217" t="s">
        <v>1228</v>
      </c>
      <c r="I1659" s="145" t="s">
        <v>1178</v>
      </c>
      <c r="J1659" s="130">
        <v>3</v>
      </c>
      <c r="K1659" s="178" t="s">
        <v>193</v>
      </c>
      <c r="L1659" s="125" t="s">
        <v>6134</v>
      </c>
      <c r="M1659" s="166">
        <v>1</v>
      </c>
      <c r="N1659" s="147">
        <f>J1659*M1659</f>
        <v>3</v>
      </c>
      <c r="O1659" s="551" t="s">
        <v>6563</v>
      </c>
      <c r="P1659" s="462" t="s">
        <v>6357</v>
      </c>
      <c r="Q1659" s="338">
        <v>2</v>
      </c>
      <c r="R1659" s="171">
        <f t="shared" si="249"/>
        <v>6</v>
      </c>
      <c r="S1659" s="193"/>
      <c r="T1659" s="193"/>
      <c r="U1659" s="193"/>
      <c r="V1659" s="193"/>
      <c r="W1659" s="139"/>
      <c r="X1659" s="139"/>
      <c r="Y1659" s="151"/>
      <c r="Z1659" s="139"/>
      <c r="AA1659" s="139"/>
      <c r="AB1659" s="152"/>
      <c r="AC1659" s="155"/>
      <c r="AD1659" s="119"/>
      <c r="AE1659" s="78"/>
      <c r="AF1659" s="123">
        <f t="shared" si="228"/>
        <v>14736</v>
      </c>
    </row>
    <row r="1660" spans="1:32" ht="230.25" hidden="1" outlineLevel="3" thickBot="1" x14ac:dyDescent="0.25">
      <c r="A1660" s="458" t="s">
        <v>6199</v>
      </c>
      <c r="B1660" s="648"/>
      <c r="C1660" s="598"/>
      <c r="D1660" s="604"/>
      <c r="E1660" s="224" t="s">
        <v>1438</v>
      </c>
      <c r="F1660" s="459" t="s">
        <v>6125</v>
      </c>
      <c r="G1660" s="206" t="s">
        <v>1247</v>
      </c>
      <c r="H1660" s="217" t="s">
        <v>1228</v>
      </c>
      <c r="I1660" s="145" t="s">
        <v>1178</v>
      </c>
      <c r="J1660" s="130">
        <v>3</v>
      </c>
      <c r="K1660" s="178" t="s">
        <v>193</v>
      </c>
      <c r="L1660" s="125" t="s">
        <v>430</v>
      </c>
      <c r="M1660" s="148">
        <v>1</v>
      </c>
      <c r="N1660" s="147">
        <f>J1660*M1660</f>
        <v>3</v>
      </c>
      <c r="O1660" s="551" t="s">
        <v>6563</v>
      </c>
      <c r="P1660" s="462" t="s">
        <v>6357</v>
      </c>
      <c r="Q1660" s="338">
        <v>2</v>
      </c>
      <c r="R1660" s="171">
        <f t="shared" si="249"/>
        <v>6</v>
      </c>
      <c r="S1660" s="193"/>
      <c r="T1660" s="193"/>
      <c r="U1660" s="193"/>
      <c r="V1660" s="193"/>
      <c r="W1660" s="139"/>
      <c r="X1660" s="139"/>
      <c r="Y1660" s="151"/>
      <c r="Z1660" s="139"/>
      <c r="AA1660" s="139"/>
      <c r="AB1660" s="152"/>
      <c r="AC1660" s="155"/>
      <c r="AD1660" s="119"/>
      <c r="AE1660" s="78"/>
      <c r="AF1660" s="123">
        <f t="shared" ref="AF1660:AF1711" si="254">VALUE(RIGHT((IF(A1660="",0,A1660)),5))</f>
        <v>14737</v>
      </c>
    </row>
    <row r="1661" spans="1:32" ht="230.25" hidden="1" outlineLevel="3" thickBot="1" x14ac:dyDescent="0.25">
      <c r="A1661" s="463" t="s">
        <v>6200</v>
      </c>
      <c r="B1661" s="649"/>
      <c r="C1661" s="599"/>
      <c r="D1661" s="605"/>
      <c r="E1661" s="459" t="s">
        <v>5975</v>
      </c>
      <c r="F1661" s="459" t="s">
        <v>6125</v>
      </c>
      <c r="G1661" s="209" t="s">
        <v>1247</v>
      </c>
      <c r="H1661" s="252" t="s">
        <v>1228</v>
      </c>
      <c r="I1661" s="215" t="s">
        <v>1178</v>
      </c>
      <c r="J1661" s="255">
        <v>3</v>
      </c>
      <c r="K1661" s="178" t="s">
        <v>6120</v>
      </c>
      <c r="L1661" s="256" t="s">
        <v>6133</v>
      </c>
      <c r="M1661" s="166">
        <v>2</v>
      </c>
      <c r="N1661" s="147">
        <f t="shared" ref="N1661" si="255">J1661*M1661</f>
        <v>6</v>
      </c>
      <c r="O1661" s="551" t="s">
        <v>6563</v>
      </c>
      <c r="P1661" s="462" t="s">
        <v>6357</v>
      </c>
      <c r="Q1661" s="339">
        <v>2</v>
      </c>
      <c r="R1661" s="171">
        <f t="shared" si="249"/>
        <v>12</v>
      </c>
      <c r="S1661" s="193"/>
      <c r="T1661" s="193"/>
      <c r="U1661" s="193"/>
      <c r="V1661" s="193"/>
      <c r="W1661" s="139"/>
      <c r="X1661" s="139"/>
      <c r="Y1661" s="151"/>
      <c r="Z1661" s="139"/>
      <c r="AA1661" s="139"/>
      <c r="AB1661" s="152"/>
      <c r="AC1661" s="155"/>
      <c r="AD1661" s="119"/>
      <c r="AE1661" s="78"/>
      <c r="AF1661" s="123">
        <f t="shared" si="254"/>
        <v>14738</v>
      </c>
    </row>
    <row r="1662" spans="1:32" ht="230.25" hidden="1" outlineLevel="3" thickBot="1" x14ac:dyDescent="0.25">
      <c r="A1662" s="460" t="s">
        <v>6201</v>
      </c>
      <c r="B1662" s="647" t="s">
        <v>3961</v>
      </c>
      <c r="C1662" s="623" t="s">
        <v>6024</v>
      </c>
      <c r="D1662" s="603" t="s">
        <v>6025</v>
      </c>
      <c r="E1662" s="224" t="s">
        <v>1439</v>
      </c>
      <c r="F1662" s="459" t="s">
        <v>6125</v>
      </c>
      <c r="G1662" s="206" t="s">
        <v>1247</v>
      </c>
      <c r="H1662" s="217" t="s">
        <v>1228</v>
      </c>
      <c r="I1662" s="145" t="s">
        <v>1178</v>
      </c>
      <c r="J1662" s="130">
        <v>3</v>
      </c>
      <c r="K1662" s="178" t="s">
        <v>193</v>
      </c>
      <c r="L1662" s="125" t="s">
        <v>6134</v>
      </c>
      <c r="M1662" s="166">
        <v>1</v>
      </c>
      <c r="N1662" s="147">
        <f>J1662*M1662</f>
        <v>3</v>
      </c>
      <c r="O1662" s="551" t="s">
        <v>6563</v>
      </c>
      <c r="P1662" s="462" t="s">
        <v>6357</v>
      </c>
      <c r="Q1662" s="338">
        <v>2</v>
      </c>
      <c r="R1662" s="171">
        <f t="shared" si="249"/>
        <v>6</v>
      </c>
      <c r="S1662" s="193"/>
      <c r="T1662" s="193"/>
      <c r="U1662" s="193"/>
      <c r="V1662" s="193"/>
      <c r="W1662" s="139"/>
      <c r="X1662" s="139"/>
      <c r="Y1662" s="151"/>
      <c r="Z1662" s="139"/>
      <c r="AA1662" s="139"/>
      <c r="AB1662" s="152"/>
      <c r="AC1662" s="155"/>
      <c r="AD1662" s="119"/>
      <c r="AE1662" s="78"/>
      <c r="AF1662" s="123">
        <f t="shared" si="254"/>
        <v>14739</v>
      </c>
    </row>
    <row r="1663" spans="1:32" ht="230.25" hidden="1" outlineLevel="3" thickBot="1" x14ac:dyDescent="0.25">
      <c r="A1663" s="458" t="s">
        <v>6202</v>
      </c>
      <c r="B1663" s="648"/>
      <c r="C1663" s="598"/>
      <c r="D1663" s="604"/>
      <c r="E1663" s="224" t="s">
        <v>1438</v>
      </c>
      <c r="F1663" s="459" t="s">
        <v>6125</v>
      </c>
      <c r="G1663" s="206" t="s">
        <v>1247</v>
      </c>
      <c r="H1663" s="217" t="s">
        <v>1228</v>
      </c>
      <c r="I1663" s="145" t="s">
        <v>1178</v>
      </c>
      <c r="J1663" s="130">
        <v>3</v>
      </c>
      <c r="K1663" s="178" t="s">
        <v>193</v>
      </c>
      <c r="L1663" s="125" t="s">
        <v>430</v>
      </c>
      <c r="M1663" s="148">
        <v>1</v>
      </c>
      <c r="N1663" s="147">
        <f>J1663*M1663</f>
        <v>3</v>
      </c>
      <c r="O1663" s="551" t="s">
        <v>6563</v>
      </c>
      <c r="P1663" s="462" t="s">
        <v>6357</v>
      </c>
      <c r="Q1663" s="338">
        <v>2</v>
      </c>
      <c r="R1663" s="171">
        <f t="shared" si="249"/>
        <v>6</v>
      </c>
      <c r="S1663" s="193"/>
      <c r="T1663" s="193"/>
      <c r="U1663" s="193"/>
      <c r="V1663" s="193"/>
      <c r="W1663" s="139"/>
      <c r="X1663" s="139"/>
      <c r="Y1663" s="151"/>
      <c r="Z1663" s="139"/>
      <c r="AA1663" s="139"/>
      <c r="AB1663" s="152"/>
      <c r="AC1663" s="155"/>
      <c r="AD1663" s="119"/>
      <c r="AE1663" s="78"/>
      <c r="AF1663" s="123">
        <f t="shared" si="254"/>
        <v>14740</v>
      </c>
    </row>
    <row r="1664" spans="1:32" ht="230.25" hidden="1" outlineLevel="3" thickBot="1" x14ac:dyDescent="0.25">
      <c r="A1664" s="463" t="s">
        <v>6203</v>
      </c>
      <c r="B1664" s="649"/>
      <c r="C1664" s="599"/>
      <c r="D1664" s="605"/>
      <c r="E1664" s="459" t="s">
        <v>5975</v>
      </c>
      <c r="F1664" s="459" t="s">
        <v>6125</v>
      </c>
      <c r="G1664" s="209" t="s">
        <v>1247</v>
      </c>
      <c r="H1664" s="252" t="s">
        <v>1228</v>
      </c>
      <c r="I1664" s="215" t="s">
        <v>1178</v>
      </c>
      <c r="J1664" s="255">
        <v>3</v>
      </c>
      <c r="K1664" s="178" t="s">
        <v>6120</v>
      </c>
      <c r="L1664" s="256" t="s">
        <v>6133</v>
      </c>
      <c r="M1664" s="166">
        <v>2</v>
      </c>
      <c r="N1664" s="147">
        <f t="shared" ref="N1664" si="256">J1664*M1664</f>
        <v>6</v>
      </c>
      <c r="O1664" s="551" t="s">
        <v>6563</v>
      </c>
      <c r="P1664" s="462" t="s">
        <v>6357</v>
      </c>
      <c r="Q1664" s="339">
        <v>2</v>
      </c>
      <c r="R1664" s="171">
        <f t="shared" si="249"/>
        <v>12</v>
      </c>
      <c r="S1664" s="193"/>
      <c r="T1664" s="193"/>
      <c r="U1664" s="193"/>
      <c r="V1664" s="193"/>
      <c r="W1664" s="139"/>
      <c r="X1664" s="139"/>
      <c r="Y1664" s="151"/>
      <c r="Z1664" s="139"/>
      <c r="AA1664" s="139"/>
      <c r="AB1664" s="152"/>
      <c r="AC1664" s="155"/>
      <c r="AD1664" s="119"/>
      <c r="AE1664" s="78"/>
      <c r="AF1664" s="123">
        <f t="shared" si="254"/>
        <v>14741</v>
      </c>
    </row>
    <row r="1665" spans="1:32" ht="230.25" hidden="1" outlineLevel="3" thickBot="1" x14ac:dyDescent="0.25">
      <c r="A1665" s="460" t="s">
        <v>6204</v>
      </c>
      <c r="B1665" s="647" t="s">
        <v>3961</v>
      </c>
      <c r="C1665" s="623" t="s">
        <v>6026</v>
      </c>
      <c r="D1665" s="603" t="s">
        <v>6027</v>
      </c>
      <c r="E1665" s="224" t="s">
        <v>1439</v>
      </c>
      <c r="F1665" s="459" t="s">
        <v>6125</v>
      </c>
      <c r="G1665" s="206" t="s">
        <v>1247</v>
      </c>
      <c r="H1665" s="217" t="s">
        <v>1228</v>
      </c>
      <c r="I1665" s="145" t="s">
        <v>1178</v>
      </c>
      <c r="J1665" s="130">
        <v>3</v>
      </c>
      <c r="K1665" s="178" t="s">
        <v>193</v>
      </c>
      <c r="L1665" s="125" t="s">
        <v>6134</v>
      </c>
      <c r="M1665" s="166">
        <v>1</v>
      </c>
      <c r="N1665" s="147">
        <f>J1665*M1665</f>
        <v>3</v>
      </c>
      <c r="O1665" s="551" t="s">
        <v>6563</v>
      </c>
      <c r="P1665" s="462" t="s">
        <v>6357</v>
      </c>
      <c r="Q1665" s="338">
        <v>2</v>
      </c>
      <c r="R1665" s="171">
        <f t="shared" si="249"/>
        <v>6</v>
      </c>
      <c r="S1665" s="193"/>
      <c r="T1665" s="193"/>
      <c r="U1665" s="193"/>
      <c r="V1665" s="193"/>
      <c r="W1665" s="139"/>
      <c r="X1665" s="139"/>
      <c r="Y1665" s="151"/>
      <c r="Z1665" s="139"/>
      <c r="AA1665" s="139"/>
      <c r="AB1665" s="152"/>
      <c r="AC1665" s="155"/>
      <c r="AD1665" s="119"/>
      <c r="AE1665" s="78"/>
      <c r="AF1665" s="123">
        <f t="shared" si="254"/>
        <v>14742</v>
      </c>
    </row>
    <row r="1666" spans="1:32" ht="230.25" hidden="1" outlineLevel="3" thickBot="1" x14ac:dyDescent="0.25">
      <c r="A1666" s="458" t="s">
        <v>6205</v>
      </c>
      <c r="B1666" s="648"/>
      <c r="C1666" s="598"/>
      <c r="D1666" s="604"/>
      <c r="E1666" s="224" t="s">
        <v>1438</v>
      </c>
      <c r="F1666" s="459" t="s">
        <v>6125</v>
      </c>
      <c r="G1666" s="206" t="s">
        <v>1247</v>
      </c>
      <c r="H1666" s="217" t="s">
        <v>1228</v>
      </c>
      <c r="I1666" s="145" t="s">
        <v>1178</v>
      </c>
      <c r="J1666" s="130">
        <v>3</v>
      </c>
      <c r="K1666" s="178" t="s">
        <v>193</v>
      </c>
      <c r="L1666" s="125" t="s">
        <v>430</v>
      </c>
      <c r="M1666" s="148">
        <v>1</v>
      </c>
      <c r="N1666" s="147">
        <f>J1666*M1666</f>
        <v>3</v>
      </c>
      <c r="O1666" s="551" t="s">
        <v>6563</v>
      </c>
      <c r="P1666" s="462" t="s">
        <v>6357</v>
      </c>
      <c r="Q1666" s="338">
        <v>2</v>
      </c>
      <c r="R1666" s="171">
        <f t="shared" si="249"/>
        <v>6</v>
      </c>
      <c r="S1666" s="193"/>
      <c r="T1666" s="193"/>
      <c r="U1666" s="193"/>
      <c r="V1666" s="193"/>
      <c r="W1666" s="139"/>
      <c r="X1666" s="139"/>
      <c r="Y1666" s="151"/>
      <c r="Z1666" s="139"/>
      <c r="AA1666" s="139"/>
      <c r="AB1666" s="152"/>
      <c r="AC1666" s="155"/>
      <c r="AD1666" s="119"/>
      <c r="AE1666" s="78"/>
      <c r="AF1666" s="123">
        <f t="shared" si="254"/>
        <v>14743</v>
      </c>
    </row>
    <row r="1667" spans="1:32" ht="230.25" hidden="1" outlineLevel="3" thickBot="1" x14ac:dyDescent="0.25">
      <c r="A1667" s="463" t="s">
        <v>6206</v>
      </c>
      <c r="B1667" s="649"/>
      <c r="C1667" s="599"/>
      <c r="D1667" s="605"/>
      <c r="E1667" s="459" t="s">
        <v>5975</v>
      </c>
      <c r="F1667" s="459" t="s">
        <v>6125</v>
      </c>
      <c r="G1667" s="209" t="s">
        <v>1247</v>
      </c>
      <c r="H1667" s="252" t="s">
        <v>1228</v>
      </c>
      <c r="I1667" s="215" t="s">
        <v>1178</v>
      </c>
      <c r="J1667" s="255">
        <v>3</v>
      </c>
      <c r="K1667" s="178" t="s">
        <v>6120</v>
      </c>
      <c r="L1667" s="256" t="s">
        <v>6133</v>
      </c>
      <c r="M1667" s="166">
        <v>2</v>
      </c>
      <c r="N1667" s="147">
        <f t="shared" ref="N1667" si="257">J1667*M1667</f>
        <v>6</v>
      </c>
      <c r="O1667" s="551" t="s">
        <v>6563</v>
      </c>
      <c r="P1667" s="462" t="s">
        <v>6357</v>
      </c>
      <c r="Q1667" s="339">
        <v>2</v>
      </c>
      <c r="R1667" s="171">
        <f t="shared" si="249"/>
        <v>12</v>
      </c>
      <c r="S1667" s="193"/>
      <c r="T1667" s="193"/>
      <c r="U1667" s="193"/>
      <c r="V1667" s="193"/>
      <c r="W1667" s="139"/>
      <c r="X1667" s="139"/>
      <c r="Y1667" s="151"/>
      <c r="Z1667" s="139"/>
      <c r="AA1667" s="139"/>
      <c r="AB1667" s="152"/>
      <c r="AC1667" s="155"/>
      <c r="AD1667" s="119"/>
      <c r="AE1667" s="78"/>
      <c r="AF1667" s="123">
        <f t="shared" si="254"/>
        <v>14744</v>
      </c>
    </row>
    <row r="1668" spans="1:32" ht="230.25" hidden="1" outlineLevel="3" thickBot="1" x14ac:dyDescent="0.25">
      <c r="A1668" s="460" t="s">
        <v>6207</v>
      </c>
      <c r="B1668" s="647" t="s">
        <v>3961</v>
      </c>
      <c r="C1668" s="623" t="s">
        <v>6028</v>
      </c>
      <c r="D1668" s="603" t="s">
        <v>6039</v>
      </c>
      <c r="E1668" s="224" t="s">
        <v>1439</v>
      </c>
      <c r="F1668" s="459" t="s">
        <v>6080</v>
      </c>
      <c r="G1668" s="206" t="s">
        <v>1247</v>
      </c>
      <c r="H1668" s="217" t="s">
        <v>1228</v>
      </c>
      <c r="I1668" s="145" t="s">
        <v>1178</v>
      </c>
      <c r="J1668" s="130">
        <v>3</v>
      </c>
      <c r="K1668" s="178" t="s">
        <v>193</v>
      </c>
      <c r="L1668" s="125" t="s">
        <v>6134</v>
      </c>
      <c r="M1668" s="166">
        <v>1</v>
      </c>
      <c r="N1668" s="147">
        <f>J1668*M1668</f>
        <v>3</v>
      </c>
      <c r="O1668" s="551" t="s">
        <v>6563</v>
      </c>
      <c r="P1668" s="462" t="s">
        <v>6357</v>
      </c>
      <c r="Q1668" s="338">
        <v>2</v>
      </c>
      <c r="R1668" s="171">
        <f t="shared" si="249"/>
        <v>6</v>
      </c>
      <c r="S1668" s="193"/>
      <c r="T1668" s="193"/>
      <c r="U1668" s="193"/>
      <c r="V1668" s="193"/>
      <c r="W1668" s="139"/>
      <c r="X1668" s="139"/>
      <c r="Y1668" s="151"/>
      <c r="Z1668" s="139"/>
      <c r="AA1668" s="139"/>
      <c r="AB1668" s="152"/>
      <c r="AC1668" s="155"/>
      <c r="AD1668" s="119"/>
      <c r="AE1668" s="78"/>
      <c r="AF1668" s="123">
        <f t="shared" si="254"/>
        <v>14757</v>
      </c>
    </row>
    <row r="1669" spans="1:32" ht="230.25" hidden="1" outlineLevel="3" thickBot="1" x14ac:dyDescent="0.25">
      <c r="A1669" s="458" t="s">
        <v>6208</v>
      </c>
      <c r="B1669" s="648"/>
      <c r="C1669" s="598"/>
      <c r="D1669" s="604"/>
      <c r="E1669" s="224" t="s">
        <v>1438</v>
      </c>
      <c r="F1669" s="459" t="s">
        <v>6083</v>
      </c>
      <c r="G1669" s="206" t="s">
        <v>1557</v>
      </c>
      <c r="H1669" s="217" t="s">
        <v>1227</v>
      </c>
      <c r="I1669" s="145" t="s">
        <v>1220</v>
      </c>
      <c r="J1669" s="130">
        <v>1</v>
      </c>
      <c r="K1669" s="178" t="s">
        <v>193</v>
      </c>
      <c r="L1669" s="125" t="s">
        <v>430</v>
      </c>
      <c r="M1669" s="148">
        <v>1</v>
      </c>
      <c r="N1669" s="147">
        <f>J1669*M1669</f>
        <v>1</v>
      </c>
      <c r="O1669" s="551" t="s">
        <v>6563</v>
      </c>
      <c r="P1669" s="152" t="s">
        <v>103</v>
      </c>
      <c r="Q1669" s="338">
        <v>5</v>
      </c>
      <c r="R1669" s="171">
        <f t="shared" si="249"/>
        <v>5</v>
      </c>
      <c r="S1669" s="193"/>
      <c r="T1669" s="193"/>
      <c r="U1669" s="193"/>
      <c r="V1669" s="193"/>
      <c r="W1669" s="139"/>
      <c r="X1669" s="139"/>
      <c r="Y1669" s="151"/>
      <c r="Z1669" s="139"/>
      <c r="AA1669" s="139"/>
      <c r="AB1669" s="152"/>
      <c r="AC1669" s="155"/>
      <c r="AD1669" s="119"/>
      <c r="AE1669" s="78"/>
      <c r="AF1669" s="123">
        <f t="shared" si="254"/>
        <v>14758</v>
      </c>
    </row>
    <row r="1670" spans="1:32" ht="230.25" hidden="1" outlineLevel="3" thickBot="1" x14ac:dyDescent="0.25">
      <c r="A1670" s="463" t="s">
        <v>6209</v>
      </c>
      <c r="B1670" s="649"/>
      <c r="C1670" s="599"/>
      <c r="D1670" s="605"/>
      <c r="E1670" s="459" t="s">
        <v>5975</v>
      </c>
      <c r="F1670" s="459" t="s">
        <v>6126</v>
      </c>
      <c r="G1670" s="209" t="s">
        <v>1247</v>
      </c>
      <c r="H1670" s="252" t="s">
        <v>1228</v>
      </c>
      <c r="I1670" s="215" t="s">
        <v>1178</v>
      </c>
      <c r="J1670" s="255">
        <v>3</v>
      </c>
      <c r="K1670" s="178" t="s">
        <v>6120</v>
      </c>
      <c r="L1670" s="256" t="s">
        <v>6133</v>
      </c>
      <c r="M1670" s="166">
        <v>2</v>
      </c>
      <c r="N1670" s="147">
        <f t="shared" ref="N1670" si="258">J1670*M1670</f>
        <v>6</v>
      </c>
      <c r="O1670" s="551" t="s">
        <v>6563</v>
      </c>
      <c r="P1670" s="462" t="s">
        <v>6357</v>
      </c>
      <c r="Q1670" s="339">
        <v>2</v>
      </c>
      <c r="R1670" s="171">
        <f t="shared" si="249"/>
        <v>12</v>
      </c>
      <c r="S1670" s="193"/>
      <c r="T1670" s="193"/>
      <c r="U1670" s="193"/>
      <c r="V1670" s="193"/>
      <c r="W1670" s="139"/>
      <c r="X1670" s="139"/>
      <c r="Y1670" s="151"/>
      <c r="Z1670" s="139"/>
      <c r="AA1670" s="139"/>
      <c r="AB1670" s="152"/>
      <c r="AC1670" s="155"/>
      <c r="AD1670" s="119"/>
      <c r="AE1670" s="78"/>
      <c r="AF1670" s="123">
        <f t="shared" si="254"/>
        <v>14759</v>
      </c>
    </row>
    <row r="1671" spans="1:32" ht="230.25" hidden="1" outlineLevel="3" thickBot="1" x14ac:dyDescent="0.25">
      <c r="A1671" s="460" t="s">
        <v>6210</v>
      </c>
      <c r="B1671" s="647" t="s">
        <v>3961</v>
      </c>
      <c r="C1671" s="623" t="s">
        <v>6029</v>
      </c>
      <c r="D1671" s="603" t="s">
        <v>6040</v>
      </c>
      <c r="E1671" s="224" t="s">
        <v>1439</v>
      </c>
      <c r="F1671" s="459" t="s">
        <v>6080</v>
      </c>
      <c r="G1671" s="206" t="s">
        <v>1247</v>
      </c>
      <c r="H1671" s="217" t="s">
        <v>1228</v>
      </c>
      <c r="I1671" s="145" t="s">
        <v>1178</v>
      </c>
      <c r="J1671" s="130">
        <v>3</v>
      </c>
      <c r="K1671" s="178" t="s">
        <v>193</v>
      </c>
      <c r="L1671" s="125" t="s">
        <v>6134</v>
      </c>
      <c r="M1671" s="166">
        <v>1</v>
      </c>
      <c r="N1671" s="147">
        <f>J1671*M1671</f>
        <v>3</v>
      </c>
      <c r="O1671" s="551" t="s">
        <v>6563</v>
      </c>
      <c r="P1671" s="462" t="s">
        <v>6357</v>
      </c>
      <c r="Q1671" s="338">
        <v>2</v>
      </c>
      <c r="R1671" s="171">
        <f t="shared" si="249"/>
        <v>6</v>
      </c>
      <c r="S1671" s="193"/>
      <c r="T1671" s="193"/>
      <c r="U1671" s="193"/>
      <c r="V1671" s="193"/>
      <c r="W1671" s="139"/>
      <c r="X1671" s="139"/>
      <c r="Y1671" s="151"/>
      <c r="Z1671" s="139"/>
      <c r="AA1671" s="139"/>
      <c r="AB1671" s="152"/>
      <c r="AC1671" s="155"/>
      <c r="AD1671" s="119"/>
      <c r="AE1671" s="78"/>
      <c r="AF1671" s="123">
        <f t="shared" si="254"/>
        <v>14760</v>
      </c>
    </row>
    <row r="1672" spans="1:32" ht="230.25" hidden="1" outlineLevel="3" thickBot="1" x14ac:dyDescent="0.25">
      <c r="A1672" s="458" t="s">
        <v>6211</v>
      </c>
      <c r="B1672" s="648"/>
      <c r="C1672" s="598"/>
      <c r="D1672" s="604"/>
      <c r="E1672" s="224" t="s">
        <v>1438</v>
      </c>
      <c r="F1672" s="459" t="s">
        <v>6083</v>
      </c>
      <c r="G1672" s="206" t="s">
        <v>1557</v>
      </c>
      <c r="H1672" s="217" t="s">
        <v>1227</v>
      </c>
      <c r="I1672" s="145" t="s">
        <v>1220</v>
      </c>
      <c r="J1672" s="130">
        <v>1</v>
      </c>
      <c r="K1672" s="178" t="s">
        <v>193</v>
      </c>
      <c r="L1672" s="125" t="s">
        <v>430</v>
      </c>
      <c r="M1672" s="148">
        <v>1</v>
      </c>
      <c r="N1672" s="147">
        <f>J1672*M1672</f>
        <v>1</v>
      </c>
      <c r="O1672" s="551" t="s">
        <v>6563</v>
      </c>
      <c r="P1672" s="152" t="s">
        <v>103</v>
      </c>
      <c r="Q1672" s="338">
        <v>5</v>
      </c>
      <c r="R1672" s="171">
        <f t="shared" si="249"/>
        <v>5</v>
      </c>
      <c r="S1672" s="193"/>
      <c r="T1672" s="193"/>
      <c r="U1672" s="193"/>
      <c r="V1672" s="193"/>
      <c r="W1672" s="139"/>
      <c r="X1672" s="139"/>
      <c r="Y1672" s="151"/>
      <c r="Z1672" s="139"/>
      <c r="AA1672" s="139"/>
      <c r="AB1672" s="152"/>
      <c r="AC1672" s="155"/>
      <c r="AD1672" s="119"/>
      <c r="AE1672" s="78"/>
      <c r="AF1672" s="123">
        <f t="shared" si="254"/>
        <v>14761</v>
      </c>
    </row>
    <row r="1673" spans="1:32" ht="230.25" hidden="1" outlineLevel="3" thickBot="1" x14ac:dyDescent="0.25">
      <c r="A1673" s="463" t="s">
        <v>6212</v>
      </c>
      <c r="B1673" s="649"/>
      <c r="C1673" s="599"/>
      <c r="D1673" s="605"/>
      <c r="E1673" s="459" t="s">
        <v>5975</v>
      </c>
      <c r="F1673" s="459" t="s">
        <v>6126</v>
      </c>
      <c r="G1673" s="209" t="s">
        <v>1247</v>
      </c>
      <c r="H1673" s="252" t="s">
        <v>1228</v>
      </c>
      <c r="I1673" s="215" t="s">
        <v>1178</v>
      </c>
      <c r="J1673" s="255">
        <v>3</v>
      </c>
      <c r="K1673" s="178" t="s">
        <v>6120</v>
      </c>
      <c r="L1673" s="256" t="s">
        <v>6133</v>
      </c>
      <c r="M1673" s="166">
        <v>2</v>
      </c>
      <c r="N1673" s="147">
        <f t="shared" ref="N1673" si="259">J1673*M1673</f>
        <v>6</v>
      </c>
      <c r="O1673" s="551" t="s">
        <v>6563</v>
      </c>
      <c r="P1673" s="462" t="s">
        <v>6357</v>
      </c>
      <c r="Q1673" s="339">
        <v>2</v>
      </c>
      <c r="R1673" s="171">
        <f t="shared" si="249"/>
        <v>12</v>
      </c>
      <c r="S1673" s="193"/>
      <c r="T1673" s="193"/>
      <c r="U1673" s="193"/>
      <c r="V1673" s="193"/>
      <c r="W1673" s="139"/>
      <c r="X1673" s="139"/>
      <c r="Y1673" s="151"/>
      <c r="Z1673" s="139"/>
      <c r="AA1673" s="139"/>
      <c r="AB1673" s="152"/>
      <c r="AC1673" s="155"/>
      <c r="AD1673" s="119"/>
      <c r="AE1673" s="78"/>
      <c r="AF1673" s="123">
        <f t="shared" si="254"/>
        <v>14762</v>
      </c>
    </row>
    <row r="1674" spans="1:32" ht="230.25" hidden="1" outlineLevel="3" thickBot="1" x14ac:dyDescent="0.25">
      <c r="A1674" s="460" t="s">
        <v>6213</v>
      </c>
      <c r="B1674" s="647" t="s">
        <v>3961</v>
      </c>
      <c r="C1674" s="623" t="s">
        <v>6030</v>
      </c>
      <c r="D1674" s="603" t="s">
        <v>6020</v>
      </c>
      <c r="E1674" s="224" t="s">
        <v>1439</v>
      </c>
      <c r="F1674" s="459" t="s">
        <v>6080</v>
      </c>
      <c r="G1674" s="206" t="s">
        <v>1247</v>
      </c>
      <c r="H1674" s="217" t="s">
        <v>1228</v>
      </c>
      <c r="I1674" s="145" t="s">
        <v>1178</v>
      </c>
      <c r="J1674" s="130">
        <v>3</v>
      </c>
      <c r="K1674" s="178" t="s">
        <v>193</v>
      </c>
      <c r="L1674" s="125" t="s">
        <v>6134</v>
      </c>
      <c r="M1674" s="166">
        <v>1</v>
      </c>
      <c r="N1674" s="147">
        <f>J1674*M1674</f>
        <v>3</v>
      </c>
      <c r="O1674" s="551" t="s">
        <v>6563</v>
      </c>
      <c r="P1674" s="462" t="s">
        <v>6357</v>
      </c>
      <c r="Q1674" s="338">
        <v>2</v>
      </c>
      <c r="R1674" s="171">
        <f t="shared" si="249"/>
        <v>6</v>
      </c>
      <c r="S1674" s="193"/>
      <c r="T1674" s="193"/>
      <c r="U1674" s="193"/>
      <c r="V1674" s="193"/>
      <c r="W1674" s="139"/>
      <c r="X1674" s="139"/>
      <c r="Y1674" s="151"/>
      <c r="Z1674" s="139"/>
      <c r="AA1674" s="139"/>
      <c r="AB1674" s="152"/>
      <c r="AC1674" s="155"/>
      <c r="AD1674" s="119"/>
      <c r="AE1674" s="78"/>
      <c r="AF1674" s="123">
        <f t="shared" si="254"/>
        <v>14763</v>
      </c>
    </row>
    <row r="1675" spans="1:32" ht="230.25" hidden="1" outlineLevel="3" thickBot="1" x14ac:dyDescent="0.25">
      <c r="A1675" s="458" t="s">
        <v>6214</v>
      </c>
      <c r="B1675" s="648"/>
      <c r="C1675" s="598"/>
      <c r="D1675" s="604"/>
      <c r="E1675" s="224" t="s">
        <v>1438</v>
      </c>
      <c r="F1675" s="459" t="s">
        <v>6083</v>
      </c>
      <c r="G1675" s="206" t="s">
        <v>1557</v>
      </c>
      <c r="H1675" s="217" t="s">
        <v>1227</v>
      </c>
      <c r="I1675" s="145" t="s">
        <v>1220</v>
      </c>
      <c r="J1675" s="130">
        <v>1</v>
      </c>
      <c r="K1675" s="178" t="s">
        <v>193</v>
      </c>
      <c r="L1675" s="125" t="s">
        <v>430</v>
      </c>
      <c r="M1675" s="148">
        <v>1</v>
      </c>
      <c r="N1675" s="147">
        <f>J1675*M1675</f>
        <v>1</v>
      </c>
      <c r="O1675" s="551" t="s">
        <v>6563</v>
      </c>
      <c r="P1675" s="152" t="s">
        <v>103</v>
      </c>
      <c r="Q1675" s="338">
        <v>5</v>
      </c>
      <c r="R1675" s="171">
        <f t="shared" si="249"/>
        <v>5</v>
      </c>
      <c r="S1675" s="193"/>
      <c r="T1675" s="193"/>
      <c r="U1675" s="193"/>
      <c r="V1675" s="193"/>
      <c r="W1675" s="139"/>
      <c r="X1675" s="139"/>
      <c r="Y1675" s="151"/>
      <c r="Z1675" s="139"/>
      <c r="AA1675" s="139"/>
      <c r="AB1675" s="152"/>
      <c r="AC1675" s="155"/>
      <c r="AD1675" s="119"/>
      <c r="AE1675" s="78"/>
      <c r="AF1675" s="123">
        <f t="shared" si="254"/>
        <v>14764</v>
      </c>
    </row>
    <row r="1676" spans="1:32" ht="230.25" hidden="1" outlineLevel="3" thickBot="1" x14ac:dyDescent="0.25">
      <c r="A1676" s="463" t="s">
        <v>6215</v>
      </c>
      <c r="B1676" s="649"/>
      <c r="C1676" s="599"/>
      <c r="D1676" s="605"/>
      <c r="E1676" s="459" t="s">
        <v>5975</v>
      </c>
      <c r="F1676" s="459" t="s">
        <v>6126</v>
      </c>
      <c r="G1676" s="209" t="s">
        <v>1247</v>
      </c>
      <c r="H1676" s="252" t="s">
        <v>1228</v>
      </c>
      <c r="I1676" s="215" t="s">
        <v>1178</v>
      </c>
      <c r="J1676" s="255">
        <v>3</v>
      </c>
      <c r="K1676" s="178" t="s">
        <v>6120</v>
      </c>
      <c r="L1676" s="256" t="s">
        <v>6133</v>
      </c>
      <c r="M1676" s="166">
        <v>2</v>
      </c>
      <c r="N1676" s="147">
        <f t="shared" ref="N1676" si="260">J1676*M1676</f>
        <v>6</v>
      </c>
      <c r="O1676" s="551" t="s">
        <v>6563</v>
      </c>
      <c r="P1676" s="462" t="s">
        <v>6357</v>
      </c>
      <c r="Q1676" s="339">
        <v>2</v>
      </c>
      <c r="R1676" s="171">
        <f t="shared" si="249"/>
        <v>12</v>
      </c>
      <c r="S1676" s="193"/>
      <c r="T1676" s="193"/>
      <c r="U1676" s="193"/>
      <c r="V1676" s="193"/>
      <c r="W1676" s="139"/>
      <c r="X1676" s="139"/>
      <c r="Y1676" s="151"/>
      <c r="Z1676" s="139"/>
      <c r="AA1676" s="139"/>
      <c r="AB1676" s="152"/>
      <c r="AC1676" s="155"/>
      <c r="AD1676" s="119"/>
      <c r="AE1676" s="78"/>
      <c r="AF1676" s="123">
        <f t="shared" si="254"/>
        <v>14765</v>
      </c>
    </row>
    <row r="1677" spans="1:32" ht="230.25" hidden="1" outlineLevel="3" thickBot="1" x14ac:dyDescent="0.25">
      <c r="A1677" s="460" t="s">
        <v>6216</v>
      </c>
      <c r="B1677" s="647" t="s">
        <v>3961</v>
      </c>
      <c r="C1677" s="623" t="s">
        <v>6035</v>
      </c>
      <c r="D1677" s="603" t="s">
        <v>6041</v>
      </c>
      <c r="E1677" s="224" t="s">
        <v>1439</v>
      </c>
      <c r="F1677" s="459" t="s">
        <v>6080</v>
      </c>
      <c r="G1677" s="206" t="s">
        <v>1247</v>
      </c>
      <c r="H1677" s="217" t="s">
        <v>1228</v>
      </c>
      <c r="I1677" s="145" t="s">
        <v>1178</v>
      </c>
      <c r="J1677" s="130">
        <v>3</v>
      </c>
      <c r="K1677" s="178" t="s">
        <v>193</v>
      </c>
      <c r="L1677" s="125" t="s">
        <v>6134</v>
      </c>
      <c r="M1677" s="166">
        <v>1</v>
      </c>
      <c r="N1677" s="147">
        <f>J1677*M1677</f>
        <v>3</v>
      </c>
      <c r="O1677" s="551" t="s">
        <v>6563</v>
      </c>
      <c r="P1677" s="462" t="s">
        <v>6357</v>
      </c>
      <c r="Q1677" s="338">
        <v>2</v>
      </c>
      <c r="R1677" s="171">
        <f t="shared" si="249"/>
        <v>6</v>
      </c>
      <c r="S1677" s="193"/>
      <c r="T1677" s="193"/>
      <c r="U1677" s="193"/>
      <c r="V1677" s="193"/>
      <c r="W1677" s="139"/>
      <c r="X1677" s="139"/>
      <c r="Y1677" s="151"/>
      <c r="Z1677" s="139"/>
      <c r="AA1677" s="139"/>
      <c r="AB1677" s="152"/>
      <c r="AC1677" s="155"/>
      <c r="AD1677" s="119"/>
      <c r="AE1677" s="78"/>
      <c r="AF1677" s="123">
        <f t="shared" si="254"/>
        <v>14766</v>
      </c>
    </row>
    <row r="1678" spans="1:32" ht="230.25" hidden="1" outlineLevel="3" thickBot="1" x14ac:dyDescent="0.25">
      <c r="A1678" s="458" t="s">
        <v>6217</v>
      </c>
      <c r="B1678" s="648"/>
      <c r="C1678" s="598"/>
      <c r="D1678" s="604"/>
      <c r="E1678" s="224" t="s">
        <v>1438</v>
      </c>
      <c r="F1678" s="459" t="s">
        <v>6083</v>
      </c>
      <c r="G1678" s="206" t="s">
        <v>1557</v>
      </c>
      <c r="H1678" s="217" t="s">
        <v>1227</v>
      </c>
      <c r="I1678" s="145" t="s">
        <v>1220</v>
      </c>
      <c r="J1678" s="130">
        <v>1</v>
      </c>
      <c r="K1678" s="178" t="s">
        <v>193</v>
      </c>
      <c r="L1678" s="125" t="s">
        <v>430</v>
      </c>
      <c r="M1678" s="148">
        <v>1</v>
      </c>
      <c r="N1678" s="147">
        <f>J1678*M1678</f>
        <v>1</v>
      </c>
      <c r="O1678" s="551" t="s">
        <v>6563</v>
      </c>
      <c r="P1678" s="152" t="s">
        <v>103</v>
      </c>
      <c r="Q1678" s="338">
        <v>5</v>
      </c>
      <c r="R1678" s="171">
        <f t="shared" si="249"/>
        <v>5</v>
      </c>
      <c r="S1678" s="193"/>
      <c r="T1678" s="193"/>
      <c r="U1678" s="193"/>
      <c r="V1678" s="193"/>
      <c r="W1678" s="139"/>
      <c r="X1678" s="139"/>
      <c r="Y1678" s="151"/>
      <c r="Z1678" s="139"/>
      <c r="AA1678" s="139"/>
      <c r="AB1678" s="152"/>
      <c r="AC1678" s="155"/>
      <c r="AD1678" s="119"/>
      <c r="AE1678" s="78"/>
      <c r="AF1678" s="123">
        <f t="shared" si="254"/>
        <v>14767</v>
      </c>
    </row>
    <row r="1679" spans="1:32" ht="230.25" hidden="1" outlineLevel="3" thickBot="1" x14ac:dyDescent="0.25">
      <c r="A1679" s="463" t="s">
        <v>6218</v>
      </c>
      <c r="B1679" s="649"/>
      <c r="C1679" s="599"/>
      <c r="D1679" s="605"/>
      <c r="E1679" s="459" t="s">
        <v>5975</v>
      </c>
      <c r="F1679" s="459" t="s">
        <v>6126</v>
      </c>
      <c r="G1679" s="209" t="s">
        <v>1247</v>
      </c>
      <c r="H1679" s="252" t="s">
        <v>1228</v>
      </c>
      <c r="I1679" s="215" t="s">
        <v>1178</v>
      </c>
      <c r="J1679" s="255">
        <v>3</v>
      </c>
      <c r="K1679" s="178" t="s">
        <v>6120</v>
      </c>
      <c r="L1679" s="256" t="s">
        <v>6133</v>
      </c>
      <c r="M1679" s="166">
        <v>2</v>
      </c>
      <c r="N1679" s="147">
        <f t="shared" ref="N1679" si="261">J1679*M1679</f>
        <v>6</v>
      </c>
      <c r="O1679" s="551" t="s">
        <v>6563</v>
      </c>
      <c r="P1679" s="462" t="s">
        <v>6357</v>
      </c>
      <c r="Q1679" s="339">
        <v>2</v>
      </c>
      <c r="R1679" s="171">
        <f t="shared" si="249"/>
        <v>12</v>
      </c>
      <c r="S1679" s="193"/>
      <c r="T1679" s="193"/>
      <c r="U1679" s="193"/>
      <c r="V1679" s="193"/>
      <c r="W1679" s="139"/>
      <c r="X1679" s="139"/>
      <c r="Y1679" s="151"/>
      <c r="Z1679" s="139"/>
      <c r="AA1679" s="139"/>
      <c r="AB1679" s="152"/>
      <c r="AC1679" s="155"/>
      <c r="AD1679" s="119"/>
      <c r="AE1679" s="78"/>
      <c r="AF1679" s="123">
        <f t="shared" si="254"/>
        <v>14768</v>
      </c>
    </row>
    <row r="1680" spans="1:32" ht="230.25" hidden="1" outlineLevel="3" thickBot="1" x14ac:dyDescent="0.25">
      <c r="A1680" s="460" t="s">
        <v>6219</v>
      </c>
      <c r="B1680" s="647" t="s">
        <v>3961</v>
      </c>
      <c r="C1680" s="600" t="s">
        <v>6036</v>
      </c>
      <c r="D1680" s="603" t="s">
        <v>6306</v>
      </c>
      <c r="E1680" s="224" t="s">
        <v>1439</v>
      </c>
      <c r="F1680" s="459" t="s">
        <v>6307</v>
      </c>
      <c r="G1680" s="206" t="s">
        <v>1557</v>
      </c>
      <c r="H1680" s="217" t="s">
        <v>1227</v>
      </c>
      <c r="I1680" s="145" t="s">
        <v>1220</v>
      </c>
      <c r="J1680" s="130">
        <v>1</v>
      </c>
      <c r="K1680" s="178" t="s">
        <v>193</v>
      </c>
      <c r="L1680" s="125" t="s">
        <v>430</v>
      </c>
      <c r="M1680" s="148">
        <v>1</v>
      </c>
      <c r="N1680" s="147">
        <f t="shared" ref="N1680:N1692" si="262">J1680*M1680</f>
        <v>1</v>
      </c>
      <c r="O1680" s="551" t="s">
        <v>6563</v>
      </c>
      <c r="P1680" s="152" t="s">
        <v>103</v>
      </c>
      <c r="Q1680" s="338">
        <v>5</v>
      </c>
      <c r="R1680" s="171">
        <f t="shared" ref="R1680:R1692" si="263">J1680*M1680*Q1680</f>
        <v>5</v>
      </c>
      <c r="S1680" s="193"/>
      <c r="T1680" s="193"/>
      <c r="U1680" s="193"/>
      <c r="V1680" s="193"/>
      <c r="W1680" s="139"/>
      <c r="X1680" s="139"/>
      <c r="Y1680" s="151"/>
      <c r="Z1680" s="139"/>
      <c r="AA1680" s="139"/>
      <c r="AB1680" s="152"/>
      <c r="AC1680" s="155"/>
      <c r="AD1680" s="119"/>
      <c r="AE1680" s="78"/>
      <c r="AF1680" s="123">
        <f t="shared" si="254"/>
        <v>14769</v>
      </c>
    </row>
    <row r="1681" spans="1:32" ht="230.25" hidden="1" outlineLevel="3" thickBot="1" x14ac:dyDescent="0.25">
      <c r="A1681" s="458" t="s">
        <v>6220</v>
      </c>
      <c r="B1681" s="648"/>
      <c r="C1681" s="601"/>
      <c r="D1681" s="604"/>
      <c r="E1681" s="224" t="s">
        <v>1438</v>
      </c>
      <c r="F1681" s="459" t="s">
        <v>6307</v>
      </c>
      <c r="G1681" s="206" t="s">
        <v>1557</v>
      </c>
      <c r="H1681" s="217" t="s">
        <v>1227</v>
      </c>
      <c r="I1681" s="145" t="s">
        <v>1220</v>
      </c>
      <c r="J1681" s="130">
        <v>1</v>
      </c>
      <c r="K1681" s="178" t="s">
        <v>193</v>
      </c>
      <c r="L1681" s="125" t="s">
        <v>430</v>
      </c>
      <c r="M1681" s="148">
        <v>1</v>
      </c>
      <c r="N1681" s="147">
        <f t="shared" si="262"/>
        <v>1</v>
      </c>
      <c r="O1681" s="551" t="s">
        <v>6563</v>
      </c>
      <c r="P1681" s="152" t="s">
        <v>103</v>
      </c>
      <c r="Q1681" s="338">
        <v>5</v>
      </c>
      <c r="R1681" s="171">
        <f t="shared" si="263"/>
        <v>5</v>
      </c>
      <c r="S1681" s="193"/>
      <c r="T1681" s="193"/>
      <c r="U1681" s="193"/>
      <c r="V1681" s="193"/>
      <c r="W1681" s="139"/>
      <c r="X1681" s="139"/>
      <c r="Y1681" s="151"/>
      <c r="Z1681" s="139"/>
      <c r="AA1681" s="139"/>
      <c r="AB1681" s="152"/>
      <c r="AC1681" s="155"/>
      <c r="AD1681" s="119"/>
      <c r="AE1681" s="78"/>
      <c r="AF1681" s="123">
        <f t="shared" si="254"/>
        <v>14770</v>
      </c>
    </row>
    <row r="1682" spans="1:32" ht="230.25" hidden="1" outlineLevel="3" thickBot="1" x14ac:dyDescent="0.25">
      <c r="A1682" s="463" t="s">
        <v>6221</v>
      </c>
      <c r="B1682" s="649"/>
      <c r="C1682" s="602"/>
      <c r="D1682" s="605"/>
      <c r="E1682" s="459" t="s">
        <v>5975</v>
      </c>
      <c r="F1682" s="459" t="s">
        <v>6307</v>
      </c>
      <c r="G1682" s="206" t="s">
        <v>1557</v>
      </c>
      <c r="H1682" s="217" t="s">
        <v>1227</v>
      </c>
      <c r="I1682" s="145" t="s">
        <v>1220</v>
      </c>
      <c r="J1682" s="130">
        <v>1</v>
      </c>
      <c r="K1682" s="178" t="s">
        <v>193</v>
      </c>
      <c r="L1682" s="125" t="s">
        <v>430</v>
      </c>
      <c r="M1682" s="148">
        <v>1</v>
      </c>
      <c r="N1682" s="147">
        <f t="shared" si="262"/>
        <v>1</v>
      </c>
      <c r="O1682" s="551" t="s">
        <v>6563</v>
      </c>
      <c r="P1682" s="152" t="s">
        <v>103</v>
      </c>
      <c r="Q1682" s="338">
        <v>5</v>
      </c>
      <c r="R1682" s="171">
        <f t="shared" si="263"/>
        <v>5</v>
      </c>
      <c r="S1682" s="193"/>
      <c r="T1682" s="193"/>
      <c r="U1682" s="193"/>
      <c r="V1682" s="193"/>
      <c r="W1682" s="139"/>
      <c r="X1682" s="139"/>
      <c r="Y1682" s="151"/>
      <c r="Z1682" s="139"/>
      <c r="AA1682" s="139"/>
      <c r="AB1682" s="152"/>
      <c r="AC1682" s="155"/>
      <c r="AD1682" s="119"/>
      <c r="AE1682" s="78"/>
      <c r="AF1682" s="123">
        <f t="shared" si="254"/>
        <v>14771</v>
      </c>
    </row>
    <row r="1683" spans="1:32" ht="230.25" hidden="1" outlineLevel="3" thickBot="1" x14ac:dyDescent="0.25">
      <c r="A1683" s="460" t="s">
        <v>6222</v>
      </c>
      <c r="B1683" s="647" t="s">
        <v>3961</v>
      </c>
      <c r="C1683" s="600" t="s">
        <v>6037</v>
      </c>
      <c r="D1683" s="603" t="s">
        <v>6306</v>
      </c>
      <c r="E1683" s="224" t="s">
        <v>1439</v>
      </c>
      <c r="F1683" s="459" t="s">
        <v>6307</v>
      </c>
      <c r="G1683" s="206" t="s">
        <v>1557</v>
      </c>
      <c r="H1683" s="217" t="s">
        <v>1227</v>
      </c>
      <c r="I1683" s="145" t="s">
        <v>1220</v>
      </c>
      <c r="J1683" s="130">
        <v>1</v>
      </c>
      <c r="K1683" s="178" t="s">
        <v>193</v>
      </c>
      <c r="L1683" s="125" t="s">
        <v>430</v>
      </c>
      <c r="M1683" s="148">
        <v>1</v>
      </c>
      <c r="N1683" s="147">
        <f t="shared" si="262"/>
        <v>1</v>
      </c>
      <c r="O1683" s="551" t="s">
        <v>6563</v>
      </c>
      <c r="P1683" s="152" t="s">
        <v>103</v>
      </c>
      <c r="Q1683" s="338">
        <v>5</v>
      </c>
      <c r="R1683" s="171">
        <f t="shared" si="263"/>
        <v>5</v>
      </c>
      <c r="S1683" s="193"/>
      <c r="T1683" s="193"/>
      <c r="U1683" s="193"/>
      <c r="V1683" s="193"/>
      <c r="W1683" s="139"/>
      <c r="X1683" s="139"/>
      <c r="Y1683" s="151"/>
      <c r="Z1683" s="139"/>
      <c r="AA1683" s="139"/>
      <c r="AB1683" s="152"/>
      <c r="AC1683" s="155"/>
      <c r="AD1683" s="119"/>
      <c r="AE1683" s="78"/>
      <c r="AF1683" s="123">
        <f t="shared" si="254"/>
        <v>14772</v>
      </c>
    </row>
    <row r="1684" spans="1:32" ht="230.25" hidden="1" outlineLevel="3" thickBot="1" x14ac:dyDescent="0.25">
      <c r="A1684" s="458" t="s">
        <v>6223</v>
      </c>
      <c r="B1684" s="648"/>
      <c r="C1684" s="601"/>
      <c r="D1684" s="604"/>
      <c r="E1684" s="224" t="s">
        <v>1438</v>
      </c>
      <c r="F1684" s="459" t="s">
        <v>6307</v>
      </c>
      <c r="G1684" s="206" t="s">
        <v>1557</v>
      </c>
      <c r="H1684" s="217" t="s">
        <v>1227</v>
      </c>
      <c r="I1684" s="145" t="s">
        <v>1220</v>
      </c>
      <c r="J1684" s="130">
        <v>1</v>
      </c>
      <c r="K1684" s="178" t="s">
        <v>193</v>
      </c>
      <c r="L1684" s="125" t="s">
        <v>430</v>
      </c>
      <c r="M1684" s="148">
        <v>1</v>
      </c>
      <c r="N1684" s="147">
        <f t="shared" si="262"/>
        <v>1</v>
      </c>
      <c r="O1684" s="551" t="s">
        <v>6563</v>
      </c>
      <c r="P1684" s="152" t="s">
        <v>103</v>
      </c>
      <c r="Q1684" s="338">
        <v>5</v>
      </c>
      <c r="R1684" s="171">
        <f t="shared" si="263"/>
        <v>5</v>
      </c>
      <c r="S1684" s="193"/>
      <c r="T1684" s="193"/>
      <c r="U1684" s="193"/>
      <c r="V1684" s="193"/>
      <c r="W1684" s="139"/>
      <c r="X1684" s="139"/>
      <c r="Y1684" s="151"/>
      <c r="Z1684" s="139"/>
      <c r="AA1684" s="139"/>
      <c r="AB1684" s="152"/>
      <c r="AC1684" s="155"/>
      <c r="AD1684" s="119"/>
      <c r="AE1684" s="78"/>
      <c r="AF1684" s="123">
        <f t="shared" si="254"/>
        <v>14773</v>
      </c>
    </row>
    <row r="1685" spans="1:32" ht="230.25" hidden="1" outlineLevel="3" thickBot="1" x14ac:dyDescent="0.25">
      <c r="A1685" s="463" t="s">
        <v>6224</v>
      </c>
      <c r="B1685" s="649"/>
      <c r="C1685" s="602"/>
      <c r="D1685" s="605"/>
      <c r="E1685" s="459" t="s">
        <v>5975</v>
      </c>
      <c r="F1685" s="459" t="s">
        <v>6307</v>
      </c>
      <c r="G1685" s="206" t="s">
        <v>1557</v>
      </c>
      <c r="H1685" s="217" t="s">
        <v>1227</v>
      </c>
      <c r="I1685" s="145" t="s">
        <v>1220</v>
      </c>
      <c r="J1685" s="130">
        <v>1</v>
      </c>
      <c r="K1685" s="178" t="s">
        <v>193</v>
      </c>
      <c r="L1685" s="125" t="s">
        <v>430</v>
      </c>
      <c r="M1685" s="148">
        <v>1</v>
      </c>
      <c r="N1685" s="147">
        <f t="shared" si="262"/>
        <v>1</v>
      </c>
      <c r="O1685" s="551" t="s">
        <v>6563</v>
      </c>
      <c r="P1685" s="152" t="s">
        <v>103</v>
      </c>
      <c r="Q1685" s="338">
        <v>5</v>
      </c>
      <c r="R1685" s="171">
        <f t="shared" si="263"/>
        <v>5</v>
      </c>
      <c r="S1685" s="193"/>
      <c r="T1685" s="193"/>
      <c r="U1685" s="193"/>
      <c r="V1685" s="193"/>
      <c r="W1685" s="139"/>
      <c r="X1685" s="139"/>
      <c r="Y1685" s="151"/>
      <c r="Z1685" s="139"/>
      <c r="AA1685" s="139"/>
      <c r="AB1685" s="152"/>
      <c r="AC1685" s="155"/>
      <c r="AD1685" s="119"/>
      <c r="AE1685" s="78"/>
      <c r="AF1685" s="123">
        <f t="shared" si="254"/>
        <v>14774</v>
      </c>
    </row>
    <row r="1686" spans="1:32" ht="230.25" hidden="1" outlineLevel="3" thickBot="1" x14ac:dyDescent="0.25">
      <c r="A1686" s="460" t="s">
        <v>6225</v>
      </c>
      <c r="B1686" s="647" t="s">
        <v>3961</v>
      </c>
      <c r="C1686" s="600" t="s">
        <v>6038</v>
      </c>
      <c r="D1686" s="603" t="s">
        <v>6306</v>
      </c>
      <c r="E1686" s="224" t="s">
        <v>1439</v>
      </c>
      <c r="F1686" s="459" t="s">
        <v>6307</v>
      </c>
      <c r="G1686" s="206" t="s">
        <v>1557</v>
      </c>
      <c r="H1686" s="217" t="s">
        <v>1227</v>
      </c>
      <c r="I1686" s="145" t="s">
        <v>1220</v>
      </c>
      <c r="J1686" s="130">
        <v>1</v>
      </c>
      <c r="K1686" s="178" t="s">
        <v>193</v>
      </c>
      <c r="L1686" s="125" t="s">
        <v>430</v>
      </c>
      <c r="M1686" s="148">
        <v>1</v>
      </c>
      <c r="N1686" s="147">
        <f t="shared" si="262"/>
        <v>1</v>
      </c>
      <c r="O1686" s="551" t="s">
        <v>6563</v>
      </c>
      <c r="P1686" s="152" t="s">
        <v>103</v>
      </c>
      <c r="Q1686" s="338">
        <v>5</v>
      </c>
      <c r="R1686" s="171">
        <f t="shared" si="263"/>
        <v>5</v>
      </c>
      <c r="S1686" s="193"/>
      <c r="T1686" s="193"/>
      <c r="U1686" s="193"/>
      <c r="V1686" s="193"/>
      <c r="W1686" s="139"/>
      <c r="X1686" s="139"/>
      <c r="Y1686" s="151"/>
      <c r="Z1686" s="139"/>
      <c r="AA1686" s="139"/>
      <c r="AB1686" s="152"/>
      <c r="AC1686" s="155"/>
      <c r="AD1686" s="119"/>
      <c r="AE1686" s="78"/>
      <c r="AF1686" s="123">
        <f t="shared" si="254"/>
        <v>14775</v>
      </c>
    </row>
    <row r="1687" spans="1:32" ht="230.25" hidden="1" outlineLevel="3" thickBot="1" x14ac:dyDescent="0.25">
      <c r="A1687" s="458" t="s">
        <v>6226</v>
      </c>
      <c r="B1687" s="648"/>
      <c r="C1687" s="601"/>
      <c r="D1687" s="604"/>
      <c r="E1687" s="224" t="s">
        <v>1438</v>
      </c>
      <c r="F1687" s="459" t="s">
        <v>6307</v>
      </c>
      <c r="G1687" s="206" t="s">
        <v>1557</v>
      </c>
      <c r="H1687" s="217" t="s">
        <v>1227</v>
      </c>
      <c r="I1687" s="145" t="s">
        <v>1220</v>
      </c>
      <c r="J1687" s="130">
        <v>1</v>
      </c>
      <c r="K1687" s="178" t="s">
        <v>193</v>
      </c>
      <c r="L1687" s="125" t="s">
        <v>430</v>
      </c>
      <c r="M1687" s="148">
        <v>1</v>
      </c>
      <c r="N1687" s="147">
        <f t="shared" si="262"/>
        <v>1</v>
      </c>
      <c r="O1687" s="551" t="s">
        <v>6563</v>
      </c>
      <c r="P1687" s="152" t="s">
        <v>103</v>
      </c>
      <c r="Q1687" s="338">
        <v>5</v>
      </c>
      <c r="R1687" s="171">
        <f t="shared" si="263"/>
        <v>5</v>
      </c>
      <c r="S1687" s="193"/>
      <c r="T1687" s="193"/>
      <c r="U1687" s="193"/>
      <c r="V1687" s="193"/>
      <c r="W1687" s="139"/>
      <c r="X1687" s="139"/>
      <c r="Y1687" s="151"/>
      <c r="Z1687" s="139"/>
      <c r="AA1687" s="139"/>
      <c r="AB1687" s="152"/>
      <c r="AC1687" s="155"/>
      <c r="AD1687" s="119"/>
      <c r="AE1687" s="78"/>
      <c r="AF1687" s="123">
        <f t="shared" si="254"/>
        <v>14776</v>
      </c>
    </row>
    <row r="1688" spans="1:32" ht="230.25" hidden="1" outlineLevel="3" thickBot="1" x14ac:dyDescent="0.25">
      <c r="A1688" s="463" t="s">
        <v>6227</v>
      </c>
      <c r="B1688" s="649"/>
      <c r="C1688" s="602"/>
      <c r="D1688" s="605"/>
      <c r="E1688" s="459" t="s">
        <v>5975</v>
      </c>
      <c r="F1688" s="459" t="s">
        <v>6307</v>
      </c>
      <c r="G1688" s="206" t="s">
        <v>1557</v>
      </c>
      <c r="H1688" s="217" t="s">
        <v>1227</v>
      </c>
      <c r="I1688" s="145" t="s">
        <v>1220</v>
      </c>
      <c r="J1688" s="130">
        <v>1</v>
      </c>
      <c r="K1688" s="178" t="s">
        <v>193</v>
      </c>
      <c r="L1688" s="125" t="s">
        <v>430</v>
      </c>
      <c r="M1688" s="148">
        <v>1</v>
      </c>
      <c r="N1688" s="147">
        <f t="shared" si="262"/>
        <v>1</v>
      </c>
      <c r="O1688" s="551" t="s">
        <v>6563</v>
      </c>
      <c r="P1688" s="152" t="s">
        <v>103</v>
      </c>
      <c r="Q1688" s="338">
        <v>5</v>
      </c>
      <c r="R1688" s="171">
        <f t="shared" si="263"/>
        <v>5</v>
      </c>
      <c r="S1688" s="193"/>
      <c r="T1688" s="193"/>
      <c r="U1688" s="193"/>
      <c r="V1688" s="193"/>
      <c r="W1688" s="139"/>
      <c r="X1688" s="139"/>
      <c r="Y1688" s="151"/>
      <c r="Z1688" s="139"/>
      <c r="AA1688" s="139"/>
      <c r="AB1688" s="152"/>
      <c r="AC1688" s="155"/>
      <c r="AD1688" s="119"/>
      <c r="AE1688" s="78"/>
      <c r="AF1688" s="123">
        <f t="shared" si="254"/>
        <v>14777</v>
      </c>
    </row>
    <row r="1689" spans="1:32" ht="230.25" hidden="1" outlineLevel="3" thickBot="1" x14ac:dyDescent="0.25">
      <c r="A1689" s="460" t="s">
        <v>6228</v>
      </c>
      <c r="B1689" s="647" t="s">
        <v>3961</v>
      </c>
      <c r="C1689" s="600" t="s">
        <v>6031</v>
      </c>
      <c r="D1689" s="603" t="s">
        <v>6306</v>
      </c>
      <c r="E1689" s="224" t="s">
        <v>1439</v>
      </c>
      <c r="F1689" s="459" t="s">
        <v>6307</v>
      </c>
      <c r="G1689" s="206" t="s">
        <v>1557</v>
      </c>
      <c r="H1689" s="217" t="s">
        <v>1227</v>
      </c>
      <c r="I1689" s="145" t="s">
        <v>1220</v>
      </c>
      <c r="J1689" s="130">
        <v>1</v>
      </c>
      <c r="K1689" s="178" t="s">
        <v>193</v>
      </c>
      <c r="L1689" s="125" t="s">
        <v>430</v>
      </c>
      <c r="M1689" s="148">
        <v>1</v>
      </c>
      <c r="N1689" s="147">
        <f t="shared" si="262"/>
        <v>1</v>
      </c>
      <c r="O1689" s="551" t="s">
        <v>6563</v>
      </c>
      <c r="P1689" s="152" t="s">
        <v>103</v>
      </c>
      <c r="Q1689" s="338">
        <v>5</v>
      </c>
      <c r="R1689" s="171">
        <f t="shared" si="263"/>
        <v>5</v>
      </c>
      <c r="S1689" s="193"/>
      <c r="T1689" s="193"/>
      <c r="U1689" s="193"/>
      <c r="V1689" s="193"/>
      <c r="W1689" s="139"/>
      <c r="X1689" s="139"/>
      <c r="Y1689" s="151"/>
      <c r="Z1689" s="139"/>
      <c r="AA1689" s="139"/>
      <c r="AB1689" s="152"/>
      <c r="AC1689" s="155"/>
      <c r="AD1689" s="119"/>
      <c r="AE1689" s="78"/>
      <c r="AF1689" s="123">
        <f t="shared" si="254"/>
        <v>14778</v>
      </c>
    </row>
    <row r="1690" spans="1:32" ht="230.25" hidden="1" outlineLevel="3" thickBot="1" x14ac:dyDescent="0.25">
      <c r="A1690" s="458" t="s">
        <v>6229</v>
      </c>
      <c r="B1690" s="648"/>
      <c r="C1690" s="601"/>
      <c r="D1690" s="604"/>
      <c r="E1690" s="224" t="s">
        <v>1438</v>
      </c>
      <c r="F1690" s="459" t="s">
        <v>6307</v>
      </c>
      <c r="G1690" s="206" t="s">
        <v>1557</v>
      </c>
      <c r="H1690" s="217" t="s">
        <v>1227</v>
      </c>
      <c r="I1690" s="145" t="s">
        <v>1220</v>
      </c>
      <c r="J1690" s="130">
        <v>1</v>
      </c>
      <c r="K1690" s="178" t="s">
        <v>193</v>
      </c>
      <c r="L1690" s="125" t="s">
        <v>430</v>
      </c>
      <c r="M1690" s="148">
        <v>1</v>
      </c>
      <c r="N1690" s="147">
        <f t="shared" si="262"/>
        <v>1</v>
      </c>
      <c r="O1690" s="551" t="s">
        <v>6563</v>
      </c>
      <c r="P1690" s="152" t="s">
        <v>103</v>
      </c>
      <c r="Q1690" s="338">
        <v>5</v>
      </c>
      <c r="R1690" s="171">
        <f t="shared" si="263"/>
        <v>5</v>
      </c>
      <c r="S1690" s="193"/>
      <c r="T1690" s="193"/>
      <c r="U1690" s="193"/>
      <c r="V1690" s="193"/>
      <c r="W1690" s="139"/>
      <c r="X1690" s="139"/>
      <c r="Y1690" s="151"/>
      <c r="Z1690" s="139"/>
      <c r="AA1690" s="139"/>
      <c r="AB1690" s="152"/>
      <c r="AC1690" s="155"/>
      <c r="AD1690" s="119"/>
      <c r="AE1690" s="78"/>
      <c r="AF1690" s="123">
        <f t="shared" si="254"/>
        <v>14779</v>
      </c>
    </row>
    <row r="1691" spans="1:32" ht="230.25" hidden="1" outlineLevel="3" thickBot="1" x14ac:dyDescent="0.25">
      <c r="A1691" s="463" t="s">
        <v>6230</v>
      </c>
      <c r="B1691" s="649"/>
      <c r="C1691" s="602"/>
      <c r="D1691" s="605"/>
      <c r="E1691" s="459" t="s">
        <v>5975</v>
      </c>
      <c r="F1691" s="459" t="s">
        <v>6307</v>
      </c>
      <c r="G1691" s="206" t="s">
        <v>1557</v>
      </c>
      <c r="H1691" s="217" t="s">
        <v>1227</v>
      </c>
      <c r="I1691" s="145" t="s">
        <v>1220</v>
      </c>
      <c r="J1691" s="130">
        <v>1</v>
      </c>
      <c r="K1691" s="178" t="s">
        <v>193</v>
      </c>
      <c r="L1691" s="125" t="s">
        <v>430</v>
      </c>
      <c r="M1691" s="148">
        <v>1</v>
      </c>
      <c r="N1691" s="147">
        <f t="shared" si="262"/>
        <v>1</v>
      </c>
      <c r="O1691" s="551" t="s">
        <v>6563</v>
      </c>
      <c r="P1691" s="152" t="s">
        <v>103</v>
      </c>
      <c r="Q1691" s="338">
        <v>5</v>
      </c>
      <c r="R1691" s="171">
        <f t="shared" si="263"/>
        <v>5</v>
      </c>
      <c r="S1691" s="193"/>
      <c r="T1691" s="193"/>
      <c r="U1691" s="193"/>
      <c r="V1691" s="193"/>
      <c r="W1691" s="139"/>
      <c r="X1691" s="139"/>
      <c r="Y1691" s="151"/>
      <c r="Z1691" s="139"/>
      <c r="AA1691" s="139"/>
      <c r="AB1691" s="152"/>
      <c r="AC1691" s="155"/>
      <c r="AD1691" s="119"/>
      <c r="AE1691" s="78"/>
      <c r="AF1691" s="123">
        <f t="shared" si="254"/>
        <v>14780</v>
      </c>
    </row>
    <row r="1692" spans="1:32" ht="268.5" hidden="1" outlineLevel="3" thickBot="1" x14ac:dyDescent="0.25">
      <c r="A1692" s="310" t="s">
        <v>1739</v>
      </c>
      <c r="B1692" s="596" t="s">
        <v>4032</v>
      </c>
      <c r="C1692" s="598" t="s">
        <v>2279</v>
      </c>
      <c r="D1692" s="604" t="s">
        <v>1502</v>
      </c>
      <c r="E1692" s="224" t="s">
        <v>160</v>
      </c>
      <c r="F1692" s="482" t="s">
        <v>6558</v>
      </c>
      <c r="G1692" s="206" t="s">
        <v>1247</v>
      </c>
      <c r="H1692" s="217" t="s">
        <v>1228</v>
      </c>
      <c r="I1692" s="145" t="s">
        <v>1178</v>
      </c>
      <c r="J1692" s="130">
        <v>3</v>
      </c>
      <c r="K1692" s="178" t="s">
        <v>193</v>
      </c>
      <c r="L1692" s="125" t="s">
        <v>430</v>
      </c>
      <c r="M1692" s="166">
        <v>1</v>
      </c>
      <c r="N1692" s="147">
        <f t="shared" si="262"/>
        <v>3</v>
      </c>
      <c r="O1692" s="551" t="s">
        <v>6563</v>
      </c>
      <c r="P1692" s="323" t="s">
        <v>6357</v>
      </c>
      <c r="Q1692" s="338">
        <v>2</v>
      </c>
      <c r="R1692" s="171">
        <f t="shared" si="263"/>
        <v>6</v>
      </c>
      <c r="S1692" s="193"/>
      <c r="T1692" s="193"/>
      <c r="U1692" s="193"/>
      <c r="V1692" s="193"/>
      <c r="W1692" s="139"/>
      <c r="X1692" s="139"/>
      <c r="Y1692" s="151"/>
      <c r="Z1692" s="139"/>
      <c r="AA1692" s="139"/>
      <c r="AB1692" s="152"/>
      <c r="AC1692" s="155"/>
      <c r="AD1692" s="119"/>
      <c r="AE1692" s="78"/>
      <c r="AF1692" s="123">
        <f t="shared" si="254"/>
        <v>-9946</v>
      </c>
    </row>
    <row r="1693" spans="1:32" ht="230.25" hidden="1" outlineLevel="3" thickBot="1" x14ac:dyDescent="0.25">
      <c r="A1693" s="310" t="s">
        <v>2029</v>
      </c>
      <c r="B1693" s="597"/>
      <c r="C1693" s="599"/>
      <c r="D1693" s="605"/>
      <c r="E1693" s="224" t="s">
        <v>1445</v>
      </c>
      <c r="F1693" s="224" t="s">
        <v>1951</v>
      </c>
      <c r="G1693" s="124" t="s">
        <v>1416</v>
      </c>
      <c r="H1693" s="526" t="s">
        <v>1227</v>
      </c>
      <c r="I1693" s="145" t="s">
        <v>2021</v>
      </c>
      <c r="J1693" s="130">
        <v>1</v>
      </c>
      <c r="K1693" s="178" t="s">
        <v>193</v>
      </c>
      <c r="L1693" s="125" t="s">
        <v>430</v>
      </c>
      <c r="M1693" s="148">
        <v>1</v>
      </c>
      <c r="N1693" s="147">
        <f>M1693*J1693</f>
        <v>1</v>
      </c>
      <c r="O1693" s="551" t="s">
        <v>6563</v>
      </c>
      <c r="P1693" s="152" t="s">
        <v>103</v>
      </c>
      <c r="Q1693" s="338">
        <v>5</v>
      </c>
      <c r="R1693" s="171">
        <f>Q1693*N1693</f>
        <v>5</v>
      </c>
      <c r="S1693" s="193"/>
      <c r="T1693" s="193"/>
      <c r="U1693" s="193"/>
      <c r="V1693" s="193"/>
      <c r="W1693" s="139"/>
      <c r="X1693" s="139"/>
      <c r="Y1693" s="151"/>
      <c r="Z1693" s="139"/>
      <c r="AA1693" s="139"/>
      <c r="AB1693" s="152"/>
      <c r="AC1693" s="155"/>
      <c r="AD1693" s="119"/>
      <c r="AE1693" s="78"/>
      <c r="AF1693" s="123">
        <f t="shared" si="254"/>
        <v>11397</v>
      </c>
    </row>
    <row r="1694" spans="1:32" ht="230.25" hidden="1" outlineLevel="3" thickBot="1" x14ac:dyDescent="0.25">
      <c r="A1694" s="144" t="s">
        <v>1740</v>
      </c>
      <c r="B1694" s="596" t="s">
        <v>3962</v>
      </c>
      <c r="C1694" s="598" t="s">
        <v>2280</v>
      </c>
      <c r="D1694" s="604" t="s">
        <v>1503</v>
      </c>
      <c r="E1694" s="224" t="s">
        <v>160</v>
      </c>
      <c r="F1694" s="482" t="s">
        <v>6559</v>
      </c>
      <c r="G1694" s="206" t="s">
        <v>1247</v>
      </c>
      <c r="H1694" s="217" t="s">
        <v>1228</v>
      </c>
      <c r="I1694" s="145" t="s">
        <v>1178</v>
      </c>
      <c r="J1694" s="130">
        <v>3</v>
      </c>
      <c r="K1694" s="178" t="s">
        <v>193</v>
      </c>
      <c r="L1694" s="125" t="s">
        <v>430</v>
      </c>
      <c r="M1694" s="166">
        <v>1</v>
      </c>
      <c r="N1694" s="147">
        <f>J1694*M1694</f>
        <v>3</v>
      </c>
      <c r="O1694" s="551" t="s">
        <v>6563</v>
      </c>
      <c r="P1694" s="323" t="s">
        <v>6357</v>
      </c>
      <c r="Q1694" s="338">
        <v>2</v>
      </c>
      <c r="R1694" s="171">
        <f>J1694*M1694*Q1694</f>
        <v>6</v>
      </c>
      <c r="S1694" s="193"/>
      <c r="T1694" s="193"/>
      <c r="U1694" s="193"/>
      <c r="V1694" s="193"/>
      <c r="W1694" s="139"/>
      <c r="X1694" s="139"/>
      <c r="Y1694" s="151"/>
      <c r="Z1694" s="139"/>
      <c r="AA1694" s="139"/>
      <c r="AB1694" s="152"/>
      <c r="AC1694" s="155"/>
      <c r="AD1694" s="119"/>
      <c r="AE1694" s="78"/>
      <c r="AF1694" s="123">
        <f t="shared" si="254"/>
        <v>-9947</v>
      </c>
    </row>
    <row r="1695" spans="1:32" ht="230.25" hidden="1" outlineLevel="3" thickBot="1" x14ac:dyDescent="0.25">
      <c r="A1695" s="144" t="s">
        <v>2030</v>
      </c>
      <c r="B1695" s="597"/>
      <c r="C1695" s="599"/>
      <c r="D1695" s="605"/>
      <c r="E1695" s="224" t="s">
        <v>1445</v>
      </c>
      <c r="F1695" s="224" t="s">
        <v>1951</v>
      </c>
      <c r="G1695" s="124" t="s">
        <v>1416</v>
      </c>
      <c r="H1695" s="526" t="s">
        <v>1227</v>
      </c>
      <c r="I1695" s="145" t="s">
        <v>2021</v>
      </c>
      <c r="J1695" s="130">
        <v>1</v>
      </c>
      <c r="K1695" s="178" t="s">
        <v>193</v>
      </c>
      <c r="L1695" s="125" t="s">
        <v>430</v>
      </c>
      <c r="M1695" s="148">
        <v>1</v>
      </c>
      <c r="N1695" s="147">
        <f>M1695*J1695</f>
        <v>1</v>
      </c>
      <c r="O1695" s="551" t="s">
        <v>6563</v>
      </c>
      <c r="P1695" s="152" t="s">
        <v>103</v>
      </c>
      <c r="Q1695" s="338">
        <v>5</v>
      </c>
      <c r="R1695" s="171">
        <f>Q1695*N1695</f>
        <v>5</v>
      </c>
      <c r="S1695" s="193"/>
      <c r="T1695" s="193"/>
      <c r="U1695" s="193"/>
      <c r="V1695" s="193"/>
      <c r="W1695" s="139"/>
      <c r="X1695" s="139"/>
      <c r="Y1695" s="151"/>
      <c r="Z1695" s="139"/>
      <c r="AA1695" s="139"/>
      <c r="AB1695" s="152"/>
      <c r="AC1695" s="155"/>
      <c r="AD1695" s="119"/>
      <c r="AE1695" s="78"/>
      <c r="AF1695" s="123">
        <f t="shared" si="254"/>
        <v>11398</v>
      </c>
    </row>
    <row r="1696" spans="1:32" ht="230.25" hidden="1" outlineLevel="3" thickBot="1" x14ac:dyDescent="0.25">
      <c r="A1696" s="251" t="s">
        <v>610</v>
      </c>
      <c r="B1696" s="596" t="s">
        <v>3963</v>
      </c>
      <c r="C1696" s="600" t="s">
        <v>3965</v>
      </c>
      <c r="D1696" s="624" t="s">
        <v>319</v>
      </c>
      <c r="E1696" s="139" t="s">
        <v>1422</v>
      </c>
      <c r="F1696" s="224" t="s">
        <v>811</v>
      </c>
      <c r="G1696" s="124" t="s">
        <v>1176</v>
      </c>
      <c r="H1696" s="526" t="s">
        <v>1227</v>
      </c>
      <c r="I1696" s="145" t="s">
        <v>768</v>
      </c>
      <c r="J1696" s="130">
        <v>2</v>
      </c>
      <c r="K1696" s="178" t="s">
        <v>404</v>
      </c>
      <c r="L1696" s="125" t="s">
        <v>405</v>
      </c>
      <c r="M1696" s="148">
        <v>2</v>
      </c>
      <c r="N1696" s="132">
        <f t="shared" ref="N1696:N1712" si="264">J1696*M1696</f>
        <v>4</v>
      </c>
      <c r="O1696" s="551" t="s">
        <v>6563</v>
      </c>
      <c r="P1696" s="462" t="s">
        <v>103</v>
      </c>
      <c r="Q1696" s="338">
        <v>5</v>
      </c>
      <c r="R1696" s="171">
        <f t="shared" ref="R1696:R1712" si="265">J1696*M1696*Q1696</f>
        <v>20</v>
      </c>
      <c r="S1696" s="193"/>
      <c r="T1696" s="193"/>
      <c r="U1696" s="193"/>
      <c r="V1696" s="193"/>
      <c r="W1696" s="139"/>
      <c r="X1696" s="139"/>
      <c r="Y1696" s="151"/>
      <c r="Z1696" s="139"/>
      <c r="AA1696" s="139"/>
      <c r="AB1696" s="152"/>
      <c r="AC1696" s="155"/>
      <c r="AD1696" s="119"/>
      <c r="AE1696" s="78"/>
      <c r="AF1696" s="123">
        <f t="shared" si="254"/>
        <v>-1955</v>
      </c>
    </row>
    <row r="1697" spans="1:32" ht="230.25" hidden="1" outlineLevel="3" thickBot="1" x14ac:dyDescent="0.25">
      <c r="A1697" s="251" t="s">
        <v>5490</v>
      </c>
      <c r="B1697" s="597"/>
      <c r="C1697" s="602"/>
      <c r="D1697" s="655"/>
      <c r="E1697" s="139" t="s">
        <v>3964</v>
      </c>
      <c r="F1697" s="547" t="s">
        <v>6560</v>
      </c>
      <c r="G1697" s="206" t="s">
        <v>1247</v>
      </c>
      <c r="H1697" s="217" t="s">
        <v>1228</v>
      </c>
      <c r="I1697" s="145" t="s">
        <v>1178</v>
      </c>
      <c r="J1697" s="130">
        <v>3</v>
      </c>
      <c r="K1697" s="178" t="s">
        <v>404</v>
      </c>
      <c r="L1697" s="125" t="s">
        <v>405</v>
      </c>
      <c r="M1697" s="148">
        <v>2</v>
      </c>
      <c r="N1697" s="132">
        <f t="shared" si="264"/>
        <v>6</v>
      </c>
      <c r="O1697" s="551" t="s">
        <v>6563</v>
      </c>
      <c r="P1697" s="323" t="s">
        <v>6357</v>
      </c>
      <c r="Q1697" s="338">
        <v>2</v>
      </c>
      <c r="R1697" s="171">
        <f t="shared" si="265"/>
        <v>12</v>
      </c>
      <c r="S1697" s="193"/>
      <c r="T1697" s="193"/>
      <c r="U1697" s="193"/>
      <c r="V1697" s="193"/>
      <c r="W1697" s="139"/>
      <c r="X1697" s="139"/>
      <c r="Y1697" s="151"/>
      <c r="Z1697" s="139"/>
      <c r="AA1697" s="139"/>
      <c r="AB1697" s="152"/>
      <c r="AC1697" s="155"/>
      <c r="AD1697" s="119"/>
      <c r="AE1697" s="78"/>
      <c r="AF1697" s="123">
        <f t="shared" si="254"/>
        <v>13443</v>
      </c>
    </row>
    <row r="1698" spans="1:32" ht="230.25" hidden="1" outlineLevel="3" thickBot="1" x14ac:dyDescent="0.25">
      <c r="A1698" s="251" t="s">
        <v>5491</v>
      </c>
      <c r="B1698" s="596" t="s">
        <v>3963</v>
      </c>
      <c r="C1698" s="600" t="s">
        <v>3966</v>
      </c>
      <c r="D1698" s="624" t="s">
        <v>319</v>
      </c>
      <c r="E1698" s="139" t="s">
        <v>1422</v>
      </c>
      <c r="F1698" s="139" t="s">
        <v>811</v>
      </c>
      <c r="G1698" s="133" t="s">
        <v>1176</v>
      </c>
      <c r="H1698" s="526" t="s">
        <v>1227</v>
      </c>
      <c r="I1698" s="215" t="s">
        <v>768</v>
      </c>
      <c r="J1698" s="255">
        <v>1</v>
      </c>
      <c r="K1698" s="178" t="s">
        <v>404</v>
      </c>
      <c r="L1698" s="256" t="s">
        <v>405</v>
      </c>
      <c r="M1698" s="148">
        <v>2</v>
      </c>
      <c r="N1698" s="132">
        <f t="shared" si="264"/>
        <v>2</v>
      </c>
      <c r="O1698" s="551" t="s">
        <v>6563</v>
      </c>
      <c r="P1698" s="462" t="s">
        <v>103</v>
      </c>
      <c r="Q1698" s="338">
        <v>5</v>
      </c>
      <c r="R1698" s="171">
        <f t="shared" si="265"/>
        <v>10</v>
      </c>
      <c r="S1698" s="193"/>
      <c r="T1698" s="193"/>
      <c r="U1698" s="193"/>
      <c r="V1698" s="193"/>
      <c r="W1698" s="139"/>
      <c r="X1698" s="139"/>
      <c r="Y1698" s="151"/>
      <c r="Z1698" s="139"/>
      <c r="AA1698" s="139"/>
      <c r="AB1698" s="152"/>
      <c r="AC1698" s="155"/>
      <c r="AD1698" s="119"/>
      <c r="AE1698" s="78"/>
      <c r="AF1698" s="123">
        <f t="shared" si="254"/>
        <v>13444</v>
      </c>
    </row>
    <row r="1699" spans="1:32" ht="230.25" hidden="1" outlineLevel="3" thickBot="1" x14ac:dyDescent="0.25">
      <c r="A1699" s="251" t="s">
        <v>5492</v>
      </c>
      <c r="B1699" s="597"/>
      <c r="C1699" s="602"/>
      <c r="D1699" s="625"/>
      <c r="E1699" s="139" t="s">
        <v>3964</v>
      </c>
      <c r="F1699" s="139" t="s">
        <v>3967</v>
      </c>
      <c r="G1699" s="133" t="s">
        <v>1176</v>
      </c>
      <c r="H1699" s="526" t="s">
        <v>1227</v>
      </c>
      <c r="I1699" s="215" t="s">
        <v>768</v>
      </c>
      <c r="J1699" s="255">
        <v>1</v>
      </c>
      <c r="K1699" s="178" t="s">
        <v>404</v>
      </c>
      <c r="L1699" s="256" t="s">
        <v>405</v>
      </c>
      <c r="M1699" s="148">
        <v>2</v>
      </c>
      <c r="N1699" s="132">
        <f t="shared" si="264"/>
        <v>2</v>
      </c>
      <c r="O1699" s="551" t="s">
        <v>6563</v>
      </c>
      <c r="P1699" s="462" t="s">
        <v>103</v>
      </c>
      <c r="Q1699" s="338">
        <v>5</v>
      </c>
      <c r="R1699" s="171">
        <f t="shared" si="265"/>
        <v>10</v>
      </c>
      <c r="S1699" s="193"/>
      <c r="T1699" s="193"/>
      <c r="U1699" s="193"/>
      <c r="V1699" s="193"/>
      <c r="W1699" s="139"/>
      <c r="X1699" s="139"/>
      <c r="Y1699" s="151"/>
      <c r="Z1699" s="139"/>
      <c r="AA1699" s="139"/>
      <c r="AB1699" s="152"/>
      <c r="AC1699" s="155"/>
      <c r="AD1699" s="119"/>
      <c r="AE1699" s="78"/>
      <c r="AF1699" s="123">
        <f t="shared" si="254"/>
        <v>13445</v>
      </c>
    </row>
    <row r="1700" spans="1:32" ht="230.25" hidden="1" outlineLevel="3" thickBot="1" x14ac:dyDescent="0.25">
      <c r="A1700" s="251" t="s">
        <v>611</v>
      </c>
      <c r="B1700" s="596" t="s">
        <v>3968</v>
      </c>
      <c r="C1700" s="600" t="s">
        <v>6043</v>
      </c>
      <c r="D1700" s="624" t="s">
        <v>6044</v>
      </c>
      <c r="E1700" s="139" t="s">
        <v>1439</v>
      </c>
      <c r="F1700" s="139" t="s">
        <v>6365</v>
      </c>
      <c r="G1700" s="206" t="s">
        <v>3944</v>
      </c>
      <c r="H1700" s="217" t="s">
        <v>1228</v>
      </c>
      <c r="I1700" s="145" t="s">
        <v>1178</v>
      </c>
      <c r="J1700" s="130">
        <v>3</v>
      </c>
      <c r="K1700" s="178" t="s">
        <v>193</v>
      </c>
      <c r="L1700" s="125" t="s">
        <v>6134</v>
      </c>
      <c r="M1700" s="166">
        <v>1</v>
      </c>
      <c r="N1700" s="147">
        <f t="shared" si="264"/>
        <v>3</v>
      </c>
      <c r="O1700" s="551" t="s">
        <v>6563</v>
      </c>
      <c r="P1700" s="152" t="s">
        <v>103</v>
      </c>
      <c r="Q1700" s="338">
        <v>5</v>
      </c>
      <c r="R1700" s="171">
        <f t="shared" si="265"/>
        <v>15</v>
      </c>
      <c r="S1700" s="193"/>
      <c r="T1700" s="193"/>
      <c r="U1700" s="193"/>
      <c r="V1700" s="193"/>
      <c r="W1700" s="139"/>
      <c r="X1700" s="139"/>
      <c r="Y1700" s="151"/>
      <c r="Z1700" s="139"/>
      <c r="AA1700" s="139"/>
      <c r="AB1700" s="152"/>
      <c r="AC1700" s="155"/>
      <c r="AD1700" s="119"/>
      <c r="AE1700" s="78"/>
      <c r="AF1700" s="123">
        <f t="shared" si="254"/>
        <v>-1956</v>
      </c>
    </row>
    <row r="1701" spans="1:32" ht="230.25" hidden="1" outlineLevel="3" thickBot="1" x14ac:dyDescent="0.25">
      <c r="A1701" s="251" t="s">
        <v>612</v>
      </c>
      <c r="B1701" s="628"/>
      <c r="C1701" s="601"/>
      <c r="D1701" s="638"/>
      <c r="E1701" s="139" t="s">
        <v>1438</v>
      </c>
      <c r="F1701" s="139" t="s">
        <v>1613</v>
      </c>
      <c r="G1701" s="209" t="s">
        <v>1247</v>
      </c>
      <c r="H1701" s="252" t="s">
        <v>1228</v>
      </c>
      <c r="I1701" s="215" t="s">
        <v>1178</v>
      </c>
      <c r="J1701" s="255">
        <v>3</v>
      </c>
      <c r="K1701" s="178" t="s">
        <v>193</v>
      </c>
      <c r="L1701" s="125" t="s">
        <v>430</v>
      </c>
      <c r="M1701" s="148">
        <v>1</v>
      </c>
      <c r="N1701" s="147">
        <f t="shared" si="264"/>
        <v>3</v>
      </c>
      <c r="O1701" s="551" t="s">
        <v>6563</v>
      </c>
      <c r="P1701" s="323" t="s">
        <v>6387</v>
      </c>
      <c r="Q1701" s="338">
        <v>2</v>
      </c>
      <c r="R1701" s="171">
        <f t="shared" si="265"/>
        <v>6</v>
      </c>
      <c r="S1701" s="193"/>
      <c r="T1701" s="193"/>
      <c r="U1701" s="193"/>
      <c r="V1701" s="193"/>
      <c r="W1701" s="139"/>
      <c r="X1701" s="139"/>
      <c r="Y1701" s="151"/>
      <c r="Z1701" s="139"/>
      <c r="AA1701" s="139"/>
      <c r="AB1701" s="152"/>
      <c r="AC1701" s="155"/>
      <c r="AD1701" s="119"/>
      <c r="AE1701" s="78"/>
      <c r="AF1701" s="123">
        <f t="shared" si="254"/>
        <v>-1957</v>
      </c>
    </row>
    <row r="1702" spans="1:32" ht="230.25" hidden="1" outlineLevel="3" thickBot="1" x14ac:dyDescent="0.25">
      <c r="A1702" s="458" t="s">
        <v>6231</v>
      </c>
      <c r="B1702" s="597"/>
      <c r="C1702" s="602"/>
      <c r="D1702" s="625"/>
      <c r="E1702" s="459" t="s">
        <v>5975</v>
      </c>
      <c r="F1702" s="139" t="s">
        <v>6366</v>
      </c>
      <c r="G1702" s="209" t="s">
        <v>1247</v>
      </c>
      <c r="H1702" s="252" t="s">
        <v>1228</v>
      </c>
      <c r="I1702" s="215" t="s">
        <v>1178</v>
      </c>
      <c r="J1702" s="255">
        <v>3</v>
      </c>
      <c r="K1702" s="178" t="s">
        <v>6120</v>
      </c>
      <c r="L1702" s="256" t="s">
        <v>6133</v>
      </c>
      <c r="M1702" s="166">
        <v>2</v>
      </c>
      <c r="N1702" s="147">
        <f t="shared" ref="N1702:N1704" si="266">J1702*M1702</f>
        <v>6</v>
      </c>
      <c r="O1702" s="551" t="s">
        <v>6563</v>
      </c>
      <c r="P1702" s="323" t="s">
        <v>6387</v>
      </c>
      <c r="Q1702" s="338">
        <v>2</v>
      </c>
      <c r="R1702" s="171">
        <f>J1702*M1702*Q1702</f>
        <v>12</v>
      </c>
      <c r="S1702" s="193"/>
      <c r="T1702" s="193"/>
      <c r="U1702" s="193"/>
      <c r="V1702" s="193"/>
      <c r="W1702" s="139"/>
      <c r="X1702" s="139"/>
      <c r="Y1702" s="151"/>
      <c r="Z1702" s="139"/>
      <c r="AA1702" s="139"/>
      <c r="AB1702" s="152"/>
      <c r="AC1702" s="155"/>
      <c r="AD1702" s="119"/>
      <c r="AE1702" s="78"/>
      <c r="AF1702" s="123">
        <f t="shared" si="254"/>
        <v>14781</v>
      </c>
    </row>
    <row r="1703" spans="1:32" ht="230.25" hidden="1" outlineLevel="3" thickBot="1" x14ac:dyDescent="0.25">
      <c r="A1703" s="458" t="s">
        <v>6232</v>
      </c>
      <c r="B1703" s="596" t="s">
        <v>3968</v>
      </c>
      <c r="C1703" s="600" t="s">
        <v>6042</v>
      </c>
      <c r="D1703" s="624" t="s">
        <v>6045</v>
      </c>
      <c r="E1703" s="139" t="s">
        <v>1439</v>
      </c>
      <c r="F1703" s="139" t="s">
        <v>6367</v>
      </c>
      <c r="G1703" s="206" t="s">
        <v>3944</v>
      </c>
      <c r="H1703" s="217" t="s">
        <v>1228</v>
      </c>
      <c r="I1703" s="145" t="s">
        <v>1178</v>
      </c>
      <c r="J1703" s="130">
        <v>3</v>
      </c>
      <c r="K1703" s="178" t="s">
        <v>193</v>
      </c>
      <c r="L1703" s="256" t="s">
        <v>430</v>
      </c>
      <c r="M1703" s="148">
        <v>1</v>
      </c>
      <c r="N1703" s="147">
        <f t="shared" si="266"/>
        <v>3</v>
      </c>
      <c r="O1703" s="551" t="s">
        <v>6563</v>
      </c>
      <c r="P1703" s="323" t="s">
        <v>103</v>
      </c>
      <c r="Q1703" s="338">
        <v>3</v>
      </c>
      <c r="R1703" s="171">
        <f t="shared" ref="R1703:R1704" si="267">J1703*M1703*Q1703</f>
        <v>9</v>
      </c>
      <c r="S1703" s="193"/>
      <c r="T1703" s="193"/>
      <c r="U1703" s="193"/>
      <c r="V1703" s="193"/>
      <c r="W1703" s="139"/>
      <c r="X1703" s="139"/>
      <c r="Y1703" s="151"/>
      <c r="Z1703" s="139"/>
      <c r="AA1703" s="139"/>
      <c r="AB1703" s="152"/>
      <c r="AC1703" s="155"/>
      <c r="AD1703" s="119"/>
      <c r="AE1703" s="78"/>
      <c r="AF1703" s="123">
        <f t="shared" si="254"/>
        <v>14782</v>
      </c>
    </row>
    <row r="1704" spans="1:32" ht="230.25" hidden="1" outlineLevel="3" thickBot="1" x14ac:dyDescent="0.25">
      <c r="A1704" s="458" t="s">
        <v>6233</v>
      </c>
      <c r="B1704" s="628"/>
      <c r="C1704" s="601"/>
      <c r="D1704" s="638"/>
      <c r="E1704" s="139" t="s">
        <v>1438</v>
      </c>
      <c r="F1704" s="139" t="s">
        <v>1613</v>
      </c>
      <c r="G1704" s="209" t="s">
        <v>1247</v>
      </c>
      <c r="H1704" s="252" t="s">
        <v>1228</v>
      </c>
      <c r="I1704" s="215" t="s">
        <v>1178</v>
      </c>
      <c r="J1704" s="255">
        <v>3</v>
      </c>
      <c r="K1704" s="178" t="s">
        <v>193</v>
      </c>
      <c r="L1704" s="256" t="s">
        <v>430</v>
      </c>
      <c r="M1704" s="148">
        <v>1</v>
      </c>
      <c r="N1704" s="147">
        <f t="shared" si="266"/>
        <v>3</v>
      </c>
      <c r="O1704" s="551" t="s">
        <v>6563</v>
      </c>
      <c r="P1704" s="323" t="s">
        <v>6387</v>
      </c>
      <c r="Q1704" s="338">
        <v>2</v>
      </c>
      <c r="R1704" s="171">
        <f t="shared" si="267"/>
        <v>6</v>
      </c>
      <c r="S1704" s="193"/>
      <c r="T1704" s="193"/>
      <c r="U1704" s="193"/>
      <c r="V1704" s="193"/>
      <c r="W1704" s="139"/>
      <c r="X1704" s="139"/>
      <c r="Y1704" s="151"/>
      <c r="Z1704" s="139"/>
      <c r="AA1704" s="139"/>
      <c r="AB1704" s="152"/>
      <c r="AC1704" s="155"/>
      <c r="AD1704" s="119"/>
      <c r="AE1704" s="78"/>
      <c r="AF1704" s="123">
        <f t="shared" si="254"/>
        <v>14783</v>
      </c>
    </row>
    <row r="1705" spans="1:32" ht="230.25" hidden="1" outlineLevel="3" thickBot="1" x14ac:dyDescent="0.25">
      <c r="A1705" s="458" t="s">
        <v>6234</v>
      </c>
      <c r="B1705" s="597"/>
      <c r="C1705" s="602"/>
      <c r="D1705" s="625"/>
      <c r="E1705" s="459" t="s">
        <v>5975</v>
      </c>
      <c r="F1705" s="139" t="s">
        <v>6366</v>
      </c>
      <c r="G1705" s="209" t="s">
        <v>1247</v>
      </c>
      <c r="H1705" s="252" t="s">
        <v>1228</v>
      </c>
      <c r="I1705" s="215" t="s">
        <v>1178</v>
      </c>
      <c r="J1705" s="255">
        <v>3</v>
      </c>
      <c r="K1705" s="178" t="s">
        <v>6120</v>
      </c>
      <c r="L1705" s="256" t="s">
        <v>6133</v>
      </c>
      <c r="M1705" s="166">
        <v>2</v>
      </c>
      <c r="N1705" s="147">
        <f t="shared" ref="N1705:N1707" si="268">J1705*M1705</f>
        <v>6</v>
      </c>
      <c r="O1705" s="551" t="s">
        <v>6563</v>
      </c>
      <c r="P1705" s="323" t="s">
        <v>6387</v>
      </c>
      <c r="Q1705" s="338">
        <v>2</v>
      </c>
      <c r="R1705" s="171">
        <f>J1705*M1705*Q1705</f>
        <v>12</v>
      </c>
      <c r="S1705" s="193"/>
      <c r="T1705" s="193"/>
      <c r="U1705" s="193"/>
      <c r="V1705" s="193"/>
      <c r="W1705" s="139"/>
      <c r="X1705" s="139"/>
      <c r="Y1705" s="151"/>
      <c r="Z1705" s="139"/>
      <c r="AA1705" s="139"/>
      <c r="AB1705" s="152"/>
      <c r="AC1705" s="155"/>
      <c r="AD1705" s="119"/>
      <c r="AE1705" s="78"/>
      <c r="AF1705" s="123">
        <f t="shared" si="254"/>
        <v>14784</v>
      </c>
    </row>
    <row r="1706" spans="1:32" ht="230.25" hidden="1" outlineLevel="3" thickBot="1" x14ac:dyDescent="0.25">
      <c r="A1706" s="458" t="s">
        <v>6235</v>
      </c>
      <c r="B1706" s="596" t="s">
        <v>3968</v>
      </c>
      <c r="C1706" s="600" t="s">
        <v>6048</v>
      </c>
      <c r="D1706" s="624" t="s">
        <v>6049</v>
      </c>
      <c r="E1706" s="139" t="s">
        <v>1439</v>
      </c>
      <c r="F1706" s="139" t="s">
        <v>6367</v>
      </c>
      <c r="G1706" s="206" t="s">
        <v>3944</v>
      </c>
      <c r="H1706" s="217" t="s">
        <v>1228</v>
      </c>
      <c r="I1706" s="145" t="s">
        <v>1178</v>
      </c>
      <c r="J1706" s="130">
        <v>3</v>
      </c>
      <c r="K1706" s="178" t="s">
        <v>193</v>
      </c>
      <c r="L1706" s="256" t="s">
        <v>430</v>
      </c>
      <c r="M1706" s="148">
        <v>1</v>
      </c>
      <c r="N1706" s="147">
        <f t="shared" si="268"/>
        <v>3</v>
      </c>
      <c r="O1706" s="551" t="s">
        <v>6563</v>
      </c>
      <c r="P1706" s="323" t="s">
        <v>103</v>
      </c>
      <c r="Q1706" s="338">
        <v>5</v>
      </c>
      <c r="R1706" s="171">
        <f t="shared" ref="R1706:R1707" si="269">J1706*M1706*Q1706</f>
        <v>15</v>
      </c>
      <c r="S1706" s="193"/>
      <c r="T1706" s="193"/>
      <c r="U1706" s="193"/>
      <c r="V1706" s="193"/>
      <c r="W1706" s="139"/>
      <c r="X1706" s="139"/>
      <c r="Y1706" s="151"/>
      <c r="Z1706" s="139"/>
      <c r="AA1706" s="139"/>
      <c r="AB1706" s="152"/>
      <c r="AC1706" s="155"/>
      <c r="AD1706" s="119"/>
      <c r="AE1706" s="78"/>
      <c r="AF1706" s="123">
        <f t="shared" si="254"/>
        <v>14785</v>
      </c>
    </row>
    <row r="1707" spans="1:32" ht="230.25" hidden="1" outlineLevel="3" thickBot="1" x14ac:dyDescent="0.25">
      <c r="A1707" s="458" t="s">
        <v>6236</v>
      </c>
      <c r="B1707" s="628"/>
      <c r="C1707" s="601"/>
      <c r="D1707" s="638"/>
      <c r="E1707" s="139" t="s">
        <v>1438</v>
      </c>
      <c r="F1707" s="139" t="s">
        <v>1613</v>
      </c>
      <c r="G1707" s="209" t="s">
        <v>1247</v>
      </c>
      <c r="H1707" s="252" t="s">
        <v>1228</v>
      </c>
      <c r="I1707" s="215" t="s">
        <v>1178</v>
      </c>
      <c r="J1707" s="255">
        <v>3</v>
      </c>
      <c r="K1707" s="178" t="s">
        <v>193</v>
      </c>
      <c r="L1707" s="256" t="s">
        <v>430</v>
      </c>
      <c r="M1707" s="148">
        <v>1</v>
      </c>
      <c r="N1707" s="147">
        <f t="shared" si="268"/>
        <v>3</v>
      </c>
      <c r="O1707" s="551" t="s">
        <v>6563</v>
      </c>
      <c r="P1707" s="323" t="s">
        <v>6387</v>
      </c>
      <c r="Q1707" s="338">
        <v>2</v>
      </c>
      <c r="R1707" s="171">
        <f t="shared" si="269"/>
        <v>6</v>
      </c>
      <c r="S1707" s="193"/>
      <c r="T1707" s="193"/>
      <c r="U1707" s="193"/>
      <c r="V1707" s="193"/>
      <c r="W1707" s="139"/>
      <c r="X1707" s="139"/>
      <c r="Y1707" s="151"/>
      <c r="Z1707" s="139"/>
      <c r="AA1707" s="139"/>
      <c r="AB1707" s="152"/>
      <c r="AC1707" s="155"/>
      <c r="AD1707" s="119"/>
      <c r="AE1707" s="78"/>
      <c r="AF1707" s="123">
        <f t="shared" si="254"/>
        <v>14786</v>
      </c>
    </row>
    <row r="1708" spans="1:32" ht="230.25" hidden="1" outlineLevel="3" thickBot="1" x14ac:dyDescent="0.25">
      <c r="A1708" s="458" t="s">
        <v>6237</v>
      </c>
      <c r="B1708" s="597"/>
      <c r="C1708" s="602"/>
      <c r="D1708" s="625"/>
      <c r="E1708" s="459" t="s">
        <v>5975</v>
      </c>
      <c r="F1708" s="139" t="s">
        <v>6366</v>
      </c>
      <c r="G1708" s="209" t="s">
        <v>1247</v>
      </c>
      <c r="H1708" s="252" t="s">
        <v>1228</v>
      </c>
      <c r="I1708" s="215" t="s">
        <v>1178</v>
      </c>
      <c r="J1708" s="255">
        <v>3</v>
      </c>
      <c r="K1708" s="178" t="s">
        <v>6120</v>
      </c>
      <c r="L1708" s="256" t="s">
        <v>6133</v>
      </c>
      <c r="M1708" s="166">
        <v>2</v>
      </c>
      <c r="N1708" s="147">
        <f t="shared" ref="N1708:N1710" si="270">J1708*M1708</f>
        <v>6</v>
      </c>
      <c r="O1708" s="551" t="s">
        <v>6563</v>
      </c>
      <c r="P1708" s="323" t="s">
        <v>6387</v>
      </c>
      <c r="Q1708" s="338">
        <v>2</v>
      </c>
      <c r="R1708" s="171">
        <f>J1708*M1708*Q1708</f>
        <v>12</v>
      </c>
      <c r="S1708" s="193"/>
      <c r="T1708" s="193"/>
      <c r="U1708" s="193"/>
      <c r="V1708" s="193"/>
      <c r="W1708" s="139"/>
      <c r="X1708" s="139"/>
      <c r="Y1708" s="151"/>
      <c r="Z1708" s="139"/>
      <c r="AA1708" s="139"/>
      <c r="AB1708" s="152"/>
      <c r="AC1708" s="155"/>
      <c r="AD1708" s="119"/>
      <c r="AE1708" s="78"/>
      <c r="AF1708" s="123">
        <f t="shared" si="254"/>
        <v>14787</v>
      </c>
    </row>
    <row r="1709" spans="1:32" ht="230.25" hidden="1" outlineLevel="3" thickBot="1" x14ac:dyDescent="0.25">
      <c r="A1709" s="458" t="s">
        <v>6238</v>
      </c>
      <c r="B1709" s="596" t="s">
        <v>3968</v>
      </c>
      <c r="C1709" s="600" t="s">
        <v>6046</v>
      </c>
      <c r="D1709" s="624" t="s">
        <v>6047</v>
      </c>
      <c r="E1709" s="139" t="s">
        <v>1439</v>
      </c>
      <c r="F1709" s="139" t="s">
        <v>6367</v>
      </c>
      <c r="G1709" s="206" t="s">
        <v>3944</v>
      </c>
      <c r="H1709" s="217" t="s">
        <v>1228</v>
      </c>
      <c r="I1709" s="145" t="s">
        <v>1178</v>
      </c>
      <c r="J1709" s="130">
        <v>3</v>
      </c>
      <c r="K1709" s="178" t="s">
        <v>193</v>
      </c>
      <c r="L1709" s="256" t="s">
        <v>430</v>
      </c>
      <c r="M1709" s="148">
        <v>1</v>
      </c>
      <c r="N1709" s="147">
        <f t="shared" si="270"/>
        <v>3</v>
      </c>
      <c r="O1709" s="551" t="s">
        <v>6563</v>
      </c>
      <c r="P1709" s="323" t="s">
        <v>103</v>
      </c>
      <c r="Q1709" s="338">
        <v>5</v>
      </c>
      <c r="R1709" s="171">
        <f t="shared" ref="R1709:R1710" si="271">J1709*M1709*Q1709</f>
        <v>15</v>
      </c>
      <c r="S1709" s="193"/>
      <c r="T1709" s="193"/>
      <c r="U1709" s="193"/>
      <c r="V1709" s="193"/>
      <c r="W1709" s="139"/>
      <c r="X1709" s="139"/>
      <c r="Y1709" s="151"/>
      <c r="Z1709" s="139"/>
      <c r="AA1709" s="139"/>
      <c r="AB1709" s="152"/>
      <c r="AC1709" s="155"/>
      <c r="AD1709" s="119"/>
      <c r="AE1709" s="78"/>
      <c r="AF1709" s="123">
        <f t="shared" si="254"/>
        <v>14788</v>
      </c>
    </row>
    <row r="1710" spans="1:32" ht="230.25" hidden="1" outlineLevel="3" thickBot="1" x14ac:dyDescent="0.25">
      <c r="A1710" s="458" t="s">
        <v>6239</v>
      </c>
      <c r="B1710" s="628"/>
      <c r="C1710" s="601"/>
      <c r="D1710" s="638"/>
      <c r="E1710" s="139" t="s">
        <v>1438</v>
      </c>
      <c r="F1710" s="139" t="s">
        <v>1613</v>
      </c>
      <c r="G1710" s="209" t="s">
        <v>1247</v>
      </c>
      <c r="H1710" s="252" t="s">
        <v>1228</v>
      </c>
      <c r="I1710" s="215" t="s">
        <v>1178</v>
      </c>
      <c r="J1710" s="255">
        <v>3</v>
      </c>
      <c r="K1710" s="178" t="s">
        <v>193</v>
      </c>
      <c r="L1710" s="256" t="s">
        <v>430</v>
      </c>
      <c r="M1710" s="148">
        <v>1</v>
      </c>
      <c r="N1710" s="147">
        <f t="shared" si="270"/>
        <v>3</v>
      </c>
      <c r="O1710" s="551" t="s">
        <v>6563</v>
      </c>
      <c r="P1710" s="323" t="s">
        <v>6387</v>
      </c>
      <c r="Q1710" s="338">
        <v>2</v>
      </c>
      <c r="R1710" s="171">
        <f t="shared" si="271"/>
        <v>6</v>
      </c>
      <c r="S1710" s="193"/>
      <c r="T1710" s="193"/>
      <c r="U1710" s="193"/>
      <c r="V1710" s="193"/>
      <c r="W1710" s="139"/>
      <c r="X1710" s="139"/>
      <c r="Y1710" s="151"/>
      <c r="Z1710" s="139"/>
      <c r="AA1710" s="139"/>
      <c r="AB1710" s="152"/>
      <c r="AC1710" s="155"/>
      <c r="AD1710" s="119"/>
      <c r="AE1710" s="78"/>
      <c r="AF1710" s="123">
        <f t="shared" si="254"/>
        <v>14789</v>
      </c>
    </row>
    <row r="1711" spans="1:32" ht="230.25" hidden="1" outlineLevel="3" thickBot="1" x14ac:dyDescent="0.25">
      <c r="A1711" s="458" t="s">
        <v>6240</v>
      </c>
      <c r="B1711" s="597"/>
      <c r="C1711" s="602"/>
      <c r="D1711" s="625"/>
      <c r="E1711" s="459" t="s">
        <v>5975</v>
      </c>
      <c r="F1711" s="139" t="s">
        <v>6366</v>
      </c>
      <c r="G1711" s="209" t="s">
        <v>1247</v>
      </c>
      <c r="H1711" s="252" t="s">
        <v>1228</v>
      </c>
      <c r="I1711" s="215" t="s">
        <v>1178</v>
      </c>
      <c r="J1711" s="255">
        <v>3</v>
      </c>
      <c r="K1711" s="178" t="s">
        <v>6120</v>
      </c>
      <c r="L1711" s="256" t="s">
        <v>6133</v>
      </c>
      <c r="M1711" s="166">
        <v>2</v>
      </c>
      <c r="N1711" s="147">
        <f t="shared" ref="N1711" si="272">J1711*M1711</f>
        <v>6</v>
      </c>
      <c r="O1711" s="551" t="s">
        <v>6563</v>
      </c>
      <c r="P1711" s="323" t="s">
        <v>6387</v>
      </c>
      <c r="Q1711" s="338">
        <v>2</v>
      </c>
      <c r="R1711" s="171">
        <f>J1711*M1711*Q1711</f>
        <v>12</v>
      </c>
      <c r="S1711" s="193"/>
      <c r="T1711" s="193"/>
      <c r="U1711" s="193"/>
      <c r="V1711" s="193"/>
      <c r="W1711" s="139"/>
      <c r="X1711" s="139"/>
      <c r="Y1711" s="151"/>
      <c r="Z1711" s="139"/>
      <c r="AA1711" s="139"/>
      <c r="AB1711" s="152"/>
      <c r="AC1711" s="155"/>
      <c r="AD1711" s="119"/>
      <c r="AE1711" s="78"/>
      <c r="AF1711" s="123">
        <f t="shared" si="254"/>
        <v>14790</v>
      </c>
    </row>
    <row r="1712" spans="1:32" ht="230.25" hidden="1" outlineLevel="3" thickBot="1" x14ac:dyDescent="0.25">
      <c r="A1712" s="251" t="s">
        <v>1741</v>
      </c>
      <c r="B1712" s="596" t="s">
        <v>3978</v>
      </c>
      <c r="C1712" s="600" t="s">
        <v>2281</v>
      </c>
      <c r="D1712" s="624" t="s">
        <v>1504</v>
      </c>
      <c r="E1712" s="139" t="s">
        <v>160</v>
      </c>
      <c r="F1712" s="139" t="s">
        <v>1443</v>
      </c>
      <c r="G1712" s="209" t="s">
        <v>1247</v>
      </c>
      <c r="H1712" s="252" t="s">
        <v>1228</v>
      </c>
      <c r="I1712" s="215" t="s">
        <v>1178</v>
      </c>
      <c r="J1712" s="255">
        <v>3</v>
      </c>
      <c r="K1712" s="178" t="s">
        <v>193</v>
      </c>
      <c r="L1712" s="256" t="s">
        <v>430</v>
      </c>
      <c r="M1712" s="148">
        <v>2</v>
      </c>
      <c r="N1712" s="147">
        <f t="shared" si="264"/>
        <v>6</v>
      </c>
      <c r="O1712" s="551" t="s">
        <v>6563</v>
      </c>
      <c r="P1712" s="323" t="s">
        <v>103</v>
      </c>
      <c r="Q1712" s="338">
        <v>5</v>
      </c>
      <c r="R1712" s="171">
        <f t="shared" si="265"/>
        <v>30</v>
      </c>
      <c r="S1712" s="193"/>
      <c r="T1712" s="193"/>
      <c r="U1712" s="193"/>
      <c r="V1712" s="193"/>
      <c r="W1712" s="139"/>
      <c r="X1712" s="139"/>
      <c r="Y1712" s="151"/>
      <c r="Z1712" s="139"/>
      <c r="AA1712" s="139"/>
      <c r="AB1712" s="152"/>
      <c r="AC1712" s="155"/>
      <c r="AD1712" s="119"/>
      <c r="AE1712" s="78"/>
      <c r="AF1712" s="123">
        <f t="shared" ref="AF1712:AF1775" si="273">VALUE(RIGHT((IF(A1712="",0,A1712)),5))</f>
        <v>-9948</v>
      </c>
    </row>
    <row r="1713" spans="1:32" ht="230.25" hidden="1" outlineLevel="3" thickBot="1" x14ac:dyDescent="0.25">
      <c r="A1713" s="251" t="s">
        <v>2031</v>
      </c>
      <c r="B1713" s="597"/>
      <c r="C1713" s="602"/>
      <c r="D1713" s="625"/>
      <c r="E1713" s="139" t="s">
        <v>1445</v>
      </c>
      <c r="F1713" s="139" t="s">
        <v>1951</v>
      </c>
      <c r="G1713" s="133" t="s">
        <v>1416</v>
      </c>
      <c r="H1713" s="526" t="s">
        <v>1227</v>
      </c>
      <c r="I1713" s="215" t="s">
        <v>2021</v>
      </c>
      <c r="J1713" s="255">
        <v>1</v>
      </c>
      <c r="K1713" s="178" t="s">
        <v>193</v>
      </c>
      <c r="L1713" s="256" t="s">
        <v>430</v>
      </c>
      <c r="M1713" s="331">
        <v>1</v>
      </c>
      <c r="N1713" s="147">
        <f>M1713*J1713</f>
        <v>1</v>
      </c>
      <c r="O1713" s="551" t="s">
        <v>6563</v>
      </c>
      <c r="P1713" s="152" t="s">
        <v>103</v>
      </c>
      <c r="Q1713" s="338">
        <v>5</v>
      </c>
      <c r="R1713" s="171">
        <f>Q1713*N1713</f>
        <v>5</v>
      </c>
      <c r="S1713" s="193"/>
      <c r="T1713" s="193"/>
      <c r="U1713" s="193"/>
      <c r="V1713" s="193"/>
      <c r="W1713" s="433"/>
      <c r="X1713" s="433"/>
      <c r="Y1713" s="151"/>
      <c r="Z1713" s="433"/>
      <c r="AA1713" s="433"/>
      <c r="AB1713" s="152"/>
      <c r="AC1713" s="155"/>
      <c r="AD1713" s="119"/>
      <c r="AE1713" s="78"/>
      <c r="AF1713" s="123">
        <f t="shared" si="273"/>
        <v>11399</v>
      </c>
    </row>
    <row r="1714" spans="1:32" ht="230.25" hidden="1" outlineLevel="3" thickBot="1" x14ac:dyDescent="0.25">
      <c r="A1714" s="251" t="s">
        <v>5493</v>
      </c>
      <c r="B1714" s="596" t="s">
        <v>3979</v>
      </c>
      <c r="C1714" s="656" t="s">
        <v>4024</v>
      </c>
      <c r="D1714" s="657" t="s">
        <v>409</v>
      </c>
      <c r="E1714" s="139" t="s">
        <v>208</v>
      </c>
      <c r="F1714" s="209" t="s">
        <v>1549</v>
      </c>
      <c r="G1714" s="160" t="s">
        <v>729</v>
      </c>
      <c r="H1714" s="526" t="s">
        <v>1227</v>
      </c>
      <c r="I1714" s="215" t="s">
        <v>768</v>
      </c>
      <c r="J1714" s="257">
        <v>1</v>
      </c>
      <c r="K1714" s="259" t="s">
        <v>192</v>
      </c>
      <c r="L1714" s="215" t="s">
        <v>203</v>
      </c>
      <c r="M1714" s="166">
        <v>1</v>
      </c>
      <c r="N1714" s="329">
        <f t="shared" ref="N1714:N1729" si="274">J1714*M1714</f>
        <v>1</v>
      </c>
      <c r="O1714" s="551" t="s">
        <v>6563</v>
      </c>
      <c r="P1714" s="158" t="s">
        <v>675</v>
      </c>
      <c r="Q1714" s="340">
        <v>5</v>
      </c>
      <c r="R1714" s="223">
        <f t="shared" ref="R1714:R1729" si="275">J1714*M1714*Q1714</f>
        <v>5</v>
      </c>
      <c r="S1714" s="167"/>
      <c r="T1714" s="496"/>
      <c r="U1714" s="193"/>
      <c r="V1714" s="455"/>
      <c r="W1714" s="433"/>
      <c r="X1714" s="433"/>
      <c r="Y1714" s="151"/>
      <c r="Z1714" s="433"/>
      <c r="AA1714" s="433"/>
      <c r="AB1714" s="152"/>
      <c r="AC1714" s="155"/>
      <c r="AD1714" s="119"/>
      <c r="AF1714" s="123">
        <f t="shared" si="273"/>
        <v>13446</v>
      </c>
    </row>
    <row r="1715" spans="1:32" ht="230.25" hidden="1" outlineLevel="3" thickBot="1" x14ac:dyDescent="0.25">
      <c r="A1715" s="251" t="s">
        <v>5494</v>
      </c>
      <c r="B1715" s="597"/>
      <c r="C1715" s="601"/>
      <c r="D1715" s="638"/>
      <c r="E1715" s="209" t="s">
        <v>1950</v>
      </c>
      <c r="F1715" s="139" t="s">
        <v>3971</v>
      </c>
      <c r="G1715" s="209" t="s">
        <v>3944</v>
      </c>
      <c r="H1715" s="252" t="s">
        <v>1228</v>
      </c>
      <c r="I1715" s="215" t="s">
        <v>3945</v>
      </c>
      <c r="J1715" s="255">
        <v>3</v>
      </c>
      <c r="K1715" s="178" t="s">
        <v>453</v>
      </c>
      <c r="L1715" s="256" t="s">
        <v>449</v>
      </c>
      <c r="M1715" s="334">
        <v>1</v>
      </c>
      <c r="N1715" s="329">
        <f t="shared" si="274"/>
        <v>3</v>
      </c>
      <c r="O1715" s="551" t="s">
        <v>6563</v>
      </c>
      <c r="P1715" s="152" t="s">
        <v>103</v>
      </c>
      <c r="Q1715" s="340">
        <v>2</v>
      </c>
      <c r="R1715" s="223">
        <f t="shared" si="275"/>
        <v>6</v>
      </c>
      <c r="S1715" s="167"/>
      <c r="T1715" s="496"/>
      <c r="U1715" s="193"/>
      <c r="V1715" s="455"/>
      <c r="W1715" s="433"/>
      <c r="X1715" s="433"/>
      <c r="Y1715" s="151"/>
      <c r="Z1715" s="433"/>
      <c r="AA1715" s="433"/>
      <c r="AB1715" s="152"/>
      <c r="AC1715" s="155"/>
      <c r="AD1715" s="119"/>
      <c r="AF1715" s="123">
        <f t="shared" si="273"/>
        <v>13447</v>
      </c>
    </row>
    <row r="1716" spans="1:32" ht="230.25" hidden="1" outlineLevel="3" thickBot="1" x14ac:dyDescent="0.25">
      <c r="A1716" s="251" t="s">
        <v>5495</v>
      </c>
      <c r="B1716" s="596" t="s">
        <v>3979</v>
      </c>
      <c r="C1716" s="635" t="s">
        <v>4023</v>
      </c>
      <c r="D1716" s="627" t="s">
        <v>409</v>
      </c>
      <c r="E1716" s="139" t="s">
        <v>208</v>
      </c>
      <c r="F1716" s="209" t="s">
        <v>1549</v>
      </c>
      <c r="G1716" s="160" t="s">
        <v>729</v>
      </c>
      <c r="H1716" s="526" t="s">
        <v>1227</v>
      </c>
      <c r="I1716" s="215" t="s">
        <v>768</v>
      </c>
      <c r="J1716" s="257">
        <v>1</v>
      </c>
      <c r="K1716" s="259" t="s">
        <v>192</v>
      </c>
      <c r="L1716" s="215" t="s">
        <v>203</v>
      </c>
      <c r="M1716" s="166">
        <v>1</v>
      </c>
      <c r="N1716" s="329">
        <f>J1716*M1716</f>
        <v>1</v>
      </c>
      <c r="O1716" s="551" t="s">
        <v>6563</v>
      </c>
      <c r="P1716" s="158" t="s">
        <v>675</v>
      </c>
      <c r="Q1716" s="340">
        <v>5</v>
      </c>
      <c r="R1716" s="223">
        <f>J1716*M1716*Q1716</f>
        <v>5</v>
      </c>
      <c r="S1716" s="167"/>
      <c r="T1716" s="496"/>
      <c r="U1716" s="193"/>
      <c r="V1716" s="455"/>
      <c r="W1716" s="433"/>
      <c r="X1716" s="433"/>
      <c r="Y1716" s="151"/>
      <c r="Z1716" s="433"/>
      <c r="AA1716" s="433"/>
      <c r="AB1716" s="152"/>
      <c r="AC1716" s="155"/>
      <c r="AD1716" s="119"/>
      <c r="AF1716" s="123">
        <f t="shared" si="273"/>
        <v>13448</v>
      </c>
    </row>
    <row r="1717" spans="1:32" ht="230.25" hidden="1" outlineLevel="3" thickBot="1" x14ac:dyDescent="0.25">
      <c r="A1717" s="251" t="s">
        <v>5496</v>
      </c>
      <c r="B1717" s="597"/>
      <c r="C1717" s="635"/>
      <c r="D1717" s="627"/>
      <c r="E1717" s="209" t="s">
        <v>1950</v>
      </c>
      <c r="F1717" s="139" t="s">
        <v>3972</v>
      </c>
      <c r="G1717" s="209" t="s">
        <v>1247</v>
      </c>
      <c r="H1717" s="252" t="s">
        <v>1228</v>
      </c>
      <c r="I1717" s="215" t="s">
        <v>1178</v>
      </c>
      <c r="J1717" s="255">
        <v>3</v>
      </c>
      <c r="K1717" s="178" t="s">
        <v>453</v>
      </c>
      <c r="L1717" s="256" t="s">
        <v>449</v>
      </c>
      <c r="M1717" s="253">
        <v>1</v>
      </c>
      <c r="N1717" s="329">
        <f>J1717*M1717</f>
        <v>3</v>
      </c>
      <c r="O1717" s="551" t="s">
        <v>6563</v>
      </c>
      <c r="P1717" s="152" t="s">
        <v>6371</v>
      </c>
      <c r="Q1717" s="340">
        <v>2</v>
      </c>
      <c r="R1717" s="223">
        <f>J1717*M1717*Q1717</f>
        <v>6</v>
      </c>
      <c r="S1717" s="167"/>
      <c r="T1717" s="496"/>
      <c r="U1717" s="193"/>
      <c r="V1717" s="455"/>
      <c r="W1717" s="433"/>
      <c r="X1717" s="433"/>
      <c r="Y1717" s="151"/>
      <c r="Z1717" s="433"/>
      <c r="AA1717" s="433"/>
      <c r="AB1717" s="152"/>
      <c r="AC1717" s="155"/>
      <c r="AD1717" s="119"/>
      <c r="AF1717" s="123">
        <f t="shared" si="273"/>
        <v>13449</v>
      </c>
    </row>
    <row r="1718" spans="1:32" ht="230.25" hidden="1" outlineLevel="3" thickBot="1" x14ac:dyDescent="0.25">
      <c r="A1718" s="251" t="s">
        <v>5497</v>
      </c>
      <c r="B1718" s="596" t="s">
        <v>3980</v>
      </c>
      <c r="C1718" s="601" t="s">
        <v>4022</v>
      </c>
      <c r="D1718" s="638" t="s">
        <v>409</v>
      </c>
      <c r="E1718" s="209" t="s">
        <v>194</v>
      </c>
      <c r="F1718" s="139" t="s">
        <v>3971</v>
      </c>
      <c r="G1718" s="209" t="s">
        <v>3944</v>
      </c>
      <c r="H1718" s="252" t="s">
        <v>1228</v>
      </c>
      <c r="I1718" s="215" t="s">
        <v>3945</v>
      </c>
      <c r="J1718" s="255">
        <v>3</v>
      </c>
      <c r="K1718" s="259" t="s">
        <v>185</v>
      </c>
      <c r="L1718" s="215" t="s">
        <v>411</v>
      </c>
      <c r="M1718" s="166">
        <v>1</v>
      </c>
      <c r="N1718" s="329">
        <f t="shared" si="274"/>
        <v>3</v>
      </c>
      <c r="O1718" s="551" t="s">
        <v>6563</v>
      </c>
      <c r="P1718" s="152" t="s">
        <v>103</v>
      </c>
      <c r="Q1718" s="340">
        <v>2</v>
      </c>
      <c r="R1718" s="223">
        <f t="shared" si="275"/>
        <v>6</v>
      </c>
      <c r="S1718" s="167"/>
      <c r="T1718" s="496"/>
      <c r="U1718" s="193"/>
      <c r="V1718" s="455"/>
      <c r="W1718" s="433"/>
      <c r="X1718" s="433"/>
      <c r="Y1718" s="151"/>
      <c r="Z1718" s="433"/>
      <c r="AA1718" s="433"/>
      <c r="AB1718" s="152"/>
      <c r="AC1718" s="155"/>
      <c r="AD1718" s="119"/>
      <c r="AF1718" s="123">
        <f t="shared" si="273"/>
        <v>13450</v>
      </c>
    </row>
    <row r="1719" spans="1:32" ht="230.25" hidden="1" outlineLevel="3" thickBot="1" x14ac:dyDescent="0.25">
      <c r="A1719" s="251" t="s">
        <v>5498</v>
      </c>
      <c r="B1719" s="597"/>
      <c r="C1719" s="602"/>
      <c r="D1719" s="625"/>
      <c r="E1719" s="209" t="s">
        <v>251</v>
      </c>
      <c r="F1719" s="209" t="s">
        <v>3973</v>
      </c>
      <c r="G1719" s="160" t="s">
        <v>729</v>
      </c>
      <c r="H1719" s="526" t="s">
        <v>1227</v>
      </c>
      <c r="I1719" s="215" t="s">
        <v>768</v>
      </c>
      <c r="J1719" s="257">
        <v>1</v>
      </c>
      <c r="K1719" s="178" t="s">
        <v>446</v>
      </c>
      <c r="L1719" s="256" t="s">
        <v>5792</v>
      </c>
      <c r="M1719" s="166">
        <v>1</v>
      </c>
      <c r="N1719" s="329">
        <f t="shared" si="274"/>
        <v>1</v>
      </c>
      <c r="O1719" s="551" t="s">
        <v>6563</v>
      </c>
      <c r="P1719" s="70" t="s">
        <v>103</v>
      </c>
      <c r="Q1719" s="340">
        <v>5</v>
      </c>
      <c r="R1719" s="223">
        <f t="shared" si="275"/>
        <v>5</v>
      </c>
      <c r="S1719" s="167"/>
      <c r="T1719" s="496"/>
      <c r="U1719" s="193"/>
      <c r="V1719" s="455"/>
      <c r="W1719" s="433"/>
      <c r="X1719" s="433"/>
      <c r="Y1719" s="151"/>
      <c r="Z1719" s="433"/>
      <c r="AA1719" s="433"/>
      <c r="AB1719" s="152"/>
      <c r="AC1719" s="155"/>
      <c r="AD1719" s="119"/>
      <c r="AF1719" s="123">
        <f t="shared" si="273"/>
        <v>13451</v>
      </c>
    </row>
    <row r="1720" spans="1:32" ht="230.25" hidden="1" outlineLevel="3" thickBot="1" x14ac:dyDescent="0.25">
      <c r="A1720" s="251" t="s">
        <v>5499</v>
      </c>
      <c r="B1720" s="596" t="s">
        <v>3980</v>
      </c>
      <c r="C1720" s="600" t="s">
        <v>4021</v>
      </c>
      <c r="D1720" s="624" t="s">
        <v>409</v>
      </c>
      <c r="E1720" s="209" t="s">
        <v>194</v>
      </c>
      <c r="F1720" s="139" t="s">
        <v>3972</v>
      </c>
      <c r="G1720" s="209" t="s">
        <v>1247</v>
      </c>
      <c r="H1720" s="252" t="s">
        <v>1228</v>
      </c>
      <c r="I1720" s="215" t="s">
        <v>1178</v>
      </c>
      <c r="J1720" s="255">
        <v>3</v>
      </c>
      <c r="K1720" s="259" t="s">
        <v>185</v>
      </c>
      <c r="L1720" s="215" t="s">
        <v>411</v>
      </c>
      <c r="M1720" s="166">
        <v>1</v>
      </c>
      <c r="N1720" s="329">
        <f>J1720*M1720</f>
        <v>3</v>
      </c>
      <c r="O1720" s="551" t="s">
        <v>6563</v>
      </c>
      <c r="P1720" s="152" t="s">
        <v>6372</v>
      </c>
      <c r="Q1720" s="340">
        <v>2</v>
      </c>
      <c r="R1720" s="223">
        <f>J1720*M1720*Q1720</f>
        <v>6</v>
      </c>
      <c r="S1720" s="167"/>
      <c r="T1720" s="496"/>
      <c r="U1720" s="193"/>
      <c r="V1720" s="455"/>
      <c r="W1720" s="433"/>
      <c r="X1720" s="433"/>
      <c r="Y1720" s="151"/>
      <c r="Z1720" s="433"/>
      <c r="AA1720" s="433"/>
      <c r="AB1720" s="152"/>
      <c r="AC1720" s="155"/>
      <c r="AD1720" s="119"/>
      <c r="AF1720" s="123">
        <f t="shared" si="273"/>
        <v>13452</v>
      </c>
    </row>
    <row r="1721" spans="1:32" ht="230.25" hidden="1" outlineLevel="3" thickBot="1" x14ac:dyDescent="0.25">
      <c r="A1721" s="251" t="s">
        <v>5500</v>
      </c>
      <c r="B1721" s="597"/>
      <c r="C1721" s="602"/>
      <c r="D1721" s="625"/>
      <c r="E1721" s="209" t="s">
        <v>251</v>
      </c>
      <c r="F1721" s="209" t="s">
        <v>3973</v>
      </c>
      <c r="G1721" s="160" t="s">
        <v>729</v>
      </c>
      <c r="H1721" s="526" t="s">
        <v>1227</v>
      </c>
      <c r="I1721" s="215" t="s">
        <v>768</v>
      </c>
      <c r="J1721" s="257">
        <v>1</v>
      </c>
      <c r="K1721" s="178" t="s">
        <v>446</v>
      </c>
      <c r="L1721" s="256" t="s">
        <v>5792</v>
      </c>
      <c r="M1721" s="166">
        <v>1</v>
      </c>
      <c r="N1721" s="329">
        <f>J1721*M1721</f>
        <v>1</v>
      </c>
      <c r="O1721" s="551" t="s">
        <v>6563</v>
      </c>
      <c r="P1721" s="70" t="s">
        <v>103</v>
      </c>
      <c r="Q1721" s="340">
        <v>5</v>
      </c>
      <c r="R1721" s="223">
        <f>J1721*M1721*Q1721</f>
        <v>5</v>
      </c>
      <c r="S1721" s="167"/>
      <c r="T1721" s="496"/>
      <c r="U1721" s="193"/>
      <c r="V1721" s="455"/>
      <c r="W1721" s="433"/>
      <c r="X1721" s="433"/>
      <c r="Y1721" s="151"/>
      <c r="Z1721" s="433"/>
      <c r="AA1721" s="433"/>
      <c r="AB1721" s="152"/>
      <c r="AC1721" s="155"/>
      <c r="AD1721" s="119"/>
      <c r="AF1721" s="123">
        <f t="shared" si="273"/>
        <v>13453</v>
      </c>
    </row>
    <row r="1722" spans="1:32" ht="230.25" hidden="1" outlineLevel="3" thickBot="1" x14ac:dyDescent="0.25">
      <c r="A1722" s="251" t="s">
        <v>5501</v>
      </c>
      <c r="B1722" s="596" t="s">
        <v>3981</v>
      </c>
      <c r="C1722" s="601" t="s">
        <v>4020</v>
      </c>
      <c r="D1722" s="638" t="s">
        <v>3974</v>
      </c>
      <c r="E1722" s="209" t="s">
        <v>160</v>
      </c>
      <c r="F1722" s="209" t="s">
        <v>3973</v>
      </c>
      <c r="G1722" s="160" t="s">
        <v>729</v>
      </c>
      <c r="H1722" s="526" t="s">
        <v>1227</v>
      </c>
      <c r="I1722" s="215" t="s">
        <v>768</v>
      </c>
      <c r="J1722" s="255">
        <v>1</v>
      </c>
      <c r="K1722" s="178" t="s">
        <v>406</v>
      </c>
      <c r="L1722" s="256" t="s">
        <v>407</v>
      </c>
      <c r="M1722" s="166">
        <v>1</v>
      </c>
      <c r="N1722" s="329">
        <f t="shared" si="274"/>
        <v>1</v>
      </c>
      <c r="O1722" s="551" t="s">
        <v>6563</v>
      </c>
      <c r="P1722" s="70" t="s">
        <v>103</v>
      </c>
      <c r="Q1722" s="340">
        <v>5</v>
      </c>
      <c r="R1722" s="223">
        <f t="shared" si="275"/>
        <v>5</v>
      </c>
      <c r="S1722" s="167"/>
      <c r="T1722" s="496"/>
      <c r="U1722" s="193"/>
      <c r="V1722" s="455"/>
      <c r="W1722" s="433"/>
      <c r="X1722" s="433"/>
      <c r="Y1722" s="151"/>
      <c r="Z1722" s="433"/>
      <c r="AA1722" s="433"/>
      <c r="AB1722" s="152"/>
      <c r="AC1722" s="155"/>
      <c r="AD1722" s="119"/>
      <c r="AF1722" s="123">
        <f t="shared" si="273"/>
        <v>13454</v>
      </c>
    </row>
    <row r="1723" spans="1:32" ht="230.25" hidden="1" outlineLevel="3" thickBot="1" x14ac:dyDescent="0.25">
      <c r="A1723" s="251" t="s">
        <v>5502</v>
      </c>
      <c r="B1723" s="597"/>
      <c r="C1723" s="602"/>
      <c r="D1723" s="625"/>
      <c r="E1723" s="209" t="s">
        <v>163</v>
      </c>
      <c r="F1723" s="209" t="s">
        <v>3975</v>
      </c>
      <c r="G1723" s="209" t="s">
        <v>1247</v>
      </c>
      <c r="H1723" s="252" t="s">
        <v>1228</v>
      </c>
      <c r="I1723" s="215" t="s">
        <v>1178</v>
      </c>
      <c r="J1723" s="255">
        <v>3</v>
      </c>
      <c r="K1723" s="259" t="s">
        <v>185</v>
      </c>
      <c r="L1723" s="215" t="s">
        <v>411</v>
      </c>
      <c r="M1723" s="166">
        <v>1</v>
      </c>
      <c r="N1723" s="329">
        <f t="shared" si="274"/>
        <v>3</v>
      </c>
      <c r="O1723" s="551" t="s">
        <v>6563</v>
      </c>
      <c r="P1723" s="152" t="s">
        <v>6372</v>
      </c>
      <c r="Q1723" s="340">
        <v>2</v>
      </c>
      <c r="R1723" s="223">
        <f t="shared" si="275"/>
        <v>6</v>
      </c>
      <c r="S1723" s="167"/>
      <c r="T1723" s="496"/>
      <c r="U1723" s="193"/>
      <c r="V1723" s="455"/>
      <c r="W1723" s="433"/>
      <c r="X1723" s="433"/>
      <c r="Y1723" s="151"/>
      <c r="Z1723" s="433"/>
      <c r="AA1723" s="433"/>
      <c r="AB1723" s="152"/>
      <c r="AC1723" s="155"/>
      <c r="AD1723" s="119"/>
      <c r="AF1723" s="123">
        <f t="shared" si="273"/>
        <v>13455</v>
      </c>
    </row>
    <row r="1724" spans="1:32" ht="230.25" hidden="1" outlineLevel="3" thickBot="1" x14ac:dyDescent="0.25">
      <c r="A1724" s="251" t="s">
        <v>5503</v>
      </c>
      <c r="B1724" s="596" t="s">
        <v>5824</v>
      </c>
      <c r="C1724" s="623" t="s">
        <v>4019</v>
      </c>
      <c r="D1724" s="603" t="s">
        <v>1551</v>
      </c>
      <c r="E1724" s="139" t="s">
        <v>160</v>
      </c>
      <c r="F1724" s="139" t="s">
        <v>1545</v>
      </c>
      <c r="G1724" s="133" t="s">
        <v>1416</v>
      </c>
      <c r="H1724" s="526" t="s">
        <v>1227</v>
      </c>
      <c r="I1724" s="133" t="s">
        <v>768</v>
      </c>
      <c r="J1724" s="255">
        <v>1</v>
      </c>
      <c r="K1724" s="133" t="s">
        <v>193</v>
      </c>
      <c r="L1724" s="256" t="s">
        <v>430</v>
      </c>
      <c r="M1724" s="166">
        <v>1</v>
      </c>
      <c r="N1724" s="329">
        <f t="shared" si="274"/>
        <v>1</v>
      </c>
      <c r="O1724" s="551" t="s">
        <v>6563</v>
      </c>
      <c r="P1724" s="152" t="s">
        <v>103</v>
      </c>
      <c r="Q1724" s="340">
        <v>5</v>
      </c>
      <c r="R1724" s="223">
        <f t="shared" si="275"/>
        <v>5</v>
      </c>
      <c r="S1724" s="440"/>
      <c r="T1724" s="496"/>
      <c r="U1724" s="193"/>
      <c r="V1724" s="455"/>
      <c r="W1724" s="433"/>
      <c r="X1724" s="433"/>
      <c r="Y1724" s="151"/>
      <c r="Z1724" s="433"/>
      <c r="AA1724" s="433"/>
      <c r="AB1724" s="152"/>
      <c r="AC1724" s="155"/>
      <c r="AD1724" s="119"/>
      <c r="AF1724" s="123">
        <f t="shared" si="273"/>
        <v>13456</v>
      </c>
    </row>
    <row r="1725" spans="1:32" ht="230.25" hidden="1" outlineLevel="3" thickBot="1" x14ac:dyDescent="0.25">
      <c r="A1725" s="251" t="s">
        <v>5504</v>
      </c>
      <c r="B1725" s="597"/>
      <c r="C1725" s="599"/>
      <c r="D1725" s="605"/>
      <c r="E1725" s="139" t="s">
        <v>799</v>
      </c>
      <c r="F1725" s="139" t="s">
        <v>3976</v>
      </c>
      <c r="G1725" s="206" t="s">
        <v>3944</v>
      </c>
      <c r="H1725" s="217" t="s">
        <v>1228</v>
      </c>
      <c r="I1725" s="145" t="s">
        <v>3945</v>
      </c>
      <c r="J1725" s="130">
        <v>3</v>
      </c>
      <c r="K1725" s="133" t="s">
        <v>193</v>
      </c>
      <c r="L1725" s="256" t="s">
        <v>430</v>
      </c>
      <c r="M1725" s="166">
        <v>1</v>
      </c>
      <c r="N1725" s="329">
        <f t="shared" si="274"/>
        <v>3</v>
      </c>
      <c r="O1725" s="551" t="s">
        <v>6563</v>
      </c>
      <c r="P1725" s="152" t="s">
        <v>103</v>
      </c>
      <c r="Q1725" s="340">
        <v>5</v>
      </c>
      <c r="R1725" s="223">
        <f t="shared" si="275"/>
        <v>15</v>
      </c>
      <c r="S1725" s="440"/>
      <c r="T1725" s="496"/>
      <c r="U1725" s="193"/>
      <c r="V1725" s="455"/>
      <c r="W1725" s="433"/>
      <c r="X1725" s="433"/>
      <c r="Y1725" s="151"/>
      <c r="Z1725" s="433"/>
      <c r="AA1725" s="433"/>
      <c r="AB1725" s="152"/>
      <c r="AC1725" s="155"/>
      <c r="AD1725" s="119"/>
      <c r="AF1725" s="123">
        <f t="shared" si="273"/>
        <v>13457</v>
      </c>
    </row>
    <row r="1726" spans="1:32" ht="230.25" hidden="1" outlineLevel="3" thickBot="1" x14ac:dyDescent="0.25">
      <c r="A1726" s="251" t="s">
        <v>5505</v>
      </c>
      <c r="B1726" s="596" t="s">
        <v>5825</v>
      </c>
      <c r="C1726" s="623" t="s">
        <v>5826</v>
      </c>
      <c r="D1726" s="603" t="s">
        <v>1551</v>
      </c>
      <c r="E1726" s="139" t="s">
        <v>160</v>
      </c>
      <c r="F1726" s="139" t="s">
        <v>1545</v>
      </c>
      <c r="G1726" s="133" t="s">
        <v>1416</v>
      </c>
      <c r="H1726" s="526" t="s">
        <v>1227</v>
      </c>
      <c r="I1726" s="133" t="s">
        <v>768</v>
      </c>
      <c r="J1726" s="255">
        <v>1</v>
      </c>
      <c r="K1726" s="133" t="s">
        <v>193</v>
      </c>
      <c r="L1726" s="256" t="s">
        <v>430</v>
      </c>
      <c r="M1726" s="166">
        <v>1</v>
      </c>
      <c r="N1726" s="329">
        <f>J1726*M1726</f>
        <v>1</v>
      </c>
      <c r="O1726" s="551" t="s">
        <v>6563</v>
      </c>
      <c r="P1726" s="152" t="s">
        <v>103</v>
      </c>
      <c r="Q1726" s="340">
        <v>5</v>
      </c>
      <c r="R1726" s="223">
        <f>J1726*M1726*Q1726</f>
        <v>5</v>
      </c>
      <c r="S1726" s="440"/>
      <c r="T1726" s="496"/>
      <c r="U1726" s="193"/>
      <c r="V1726" s="455"/>
      <c r="W1726" s="433"/>
      <c r="X1726" s="433"/>
      <c r="Y1726" s="151"/>
      <c r="Z1726" s="433"/>
      <c r="AA1726" s="433"/>
      <c r="AB1726" s="152"/>
      <c r="AC1726" s="155"/>
      <c r="AD1726" s="119"/>
      <c r="AF1726" s="123">
        <f t="shared" si="273"/>
        <v>13458</v>
      </c>
    </row>
    <row r="1727" spans="1:32" ht="230.25" hidden="1" outlineLevel="3" thickBot="1" x14ac:dyDescent="0.25">
      <c r="A1727" s="251" t="s">
        <v>5506</v>
      </c>
      <c r="B1727" s="597"/>
      <c r="C1727" s="599"/>
      <c r="D1727" s="605"/>
      <c r="E1727" s="139" t="s">
        <v>799</v>
      </c>
      <c r="F1727" s="139" t="s">
        <v>3977</v>
      </c>
      <c r="G1727" s="209" t="s">
        <v>1247</v>
      </c>
      <c r="H1727" s="217" t="s">
        <v>1228</v>
      </c>
      <c r="I1727" s="215" t="s">
        <v>1178</v>
      </c>
      <c r="J1727" s="255">
        <v>3</v>
      </c>
      <c r="K1727" s="133" t="s">
        <v>193</v>
      </c>
      <c r="L1727" s="256" t="s">
        <v>430</v>
      </c>
      <c r="M1727" s="166">
        <v>1</v>
      </c>
      <c r="N1727" s="329">
        <f>J1727*M1727</f>
        <v>3</v>
      </c>
      <c r="O1727" s="551" t="s">
        <v>6563</v>
      </c>
      <c r="P1727" s="152" t="s">
        <v>103</v>
      </c>
      <c r="Q1727" s="340">
        <v>5</v>
      </c>
      <c r="R1727" s="223">
        <f>J1727*M1727*Q1727</f>
        <v>15</v>
      </c>
      <c r="S1727" s="440"/>
      <c r="T1727" s="496"/>
      <c r="U1727" s="193"/>
      <c r="V1727" s="455"/>
      <c r="W1727" s="433"/>
      <c r="X1727" s="433"/>
      <c r="Y1727" s="151"/>
      <c r="Z1727" s="433"/>
      <c r="AA1727" s="433"/>
      <c r="AB1727" s="152"/>
      <c r="AC1727" s="155"/>
      <c r="AD1727" s="119"/>
      <c r="AF1727" s="123">
        <f t="shared" si="273"/>
        <v>13459</v>
      </c>
    </row>
    <row r="1728" spans="1:32" ht="230.25" hidden="1" outlineLevel="3" thickBot="1" x14ac:dyDescent="0.25">
      <c r="A1728" s="251" t="s">
        <v>5507</v>
      </c>
      <c r="B1728" s="596" t="s">
        <v>3990</v>
      </c>
      <c r="C1728" s="600" t="s">
        <v>4018</v>
      </c>
      <c r="D1728" s="624" t="s">
        <v>319</v>
      </c>
      <c r="E1728" s="139" t="s">
        <v>170</v>
      </c>
      <c r="F1728" s="139" t="s">
        <v>412</v>
      </c>
      <c r="G1728" s="133" t="s">
        <v>1176</v>
      </c>
      <c r="H1728" s="526" t="s">
        <v>1227</v>
      </c>
      <c r="I1728" s="220" t="s">
        <v>768</v>
      </c>
      <c r="J1728" s="257">
        <v>1</v>
      </c>
      <c r="K1728" s="186" t="s">
        <v>404</v>
      </c>
      <c r="L1728" s="258" t="s">
        <v>405</v>
      </c>
      <c r="M1728" s="166">
        <v>2</v>
      </c>
      <c r="N1728" s="329">
        <f t="shared" si="274"/>
        <v>2</v>
      </c>
      <c r="O1728" s="551" t="s">
        <v>6563</v>
      </c>
      <c r="P1728" s="169" t="s">
        <v>103</v>
      </c>
      <c r="Q1728" s="340">
        <v>5</v>
      </c>
      <c r="R1728" s="223">
        <f t="shared" si="275"/>
        <v>10</v>
      </c>
      <c r="S1728" s="440"/>
      <c r="T1728" s="496"/>
      <c r="U1728" s="193"/>
      <c r="V1728" s="455"/>
      <c r="W1728" s="433"/>
      <c r="X1728" s="433"/>
      <c r="Y1728" s="151"/>
      <c r="Z1728" s="433"/>
      <c r="AA1728" s="433"/>
      <c r="AB1728" s="152"/>
      <c r="AC1728" s="155"/>
      <c r="AD1728" s="119"/>
      <c r="AF1728" s="123">
        <f t="shared" si="273"/>
        <v>13460</v>
      </c>
    </row>
    <row r="1729" spans="1:32" ht="230.25" hidden="1" outlineLevel="3" thickBot="1" x14ac:dyDescent="0.25">
      <c r="A1729" s="251" t="s">
        <v>5508</v>
      </c>
      <c r="B1729" s="628"/>
      <c r="C1729" s="601"/>
      <c r="D1729" s="638"/>
      <c r="E1729" s="139" t="s">
        <v>1552</v>
      </c>
      <c r="F1729" s="139" t="s">
        <v>4442</v>
      </c>
      <c r="G1729" s="206" t="s">
        <v>1247</v>
      </c>
      <c r="H1729" s="217" t="s">
        <v>1228</v>
      </c>
      <c r="I1729" s="309" t="s">
        <v>1178</v>
      </c>
      <c r="J1729" s="130">
        <v>3</v>
      </c>
      <c r="K1729" s="178" t="s">
        <v>193</v>
      </c>
      <c r="L1729" s="256" t="s">
        <v>430</v>
      </c>
      <c r="M1729" s="166">
        <v>2</v>
      </c>
      <c r="N1729" s="329">
        <f t="shared" si="274"/>
        <v>6</v>
      </c>
      <c r="O1729" s="551" t="s">
        <v>6563</v>
      </c>
      <c r="P1729" s="152" t="s">
        <v>6371</v>
      </c>
      <c r="Q1729" s="340">
        <v>2</v>
      </c>
      <c r="R1729" s="223">
        <f t="shared" si="275"/>
        <v>12</v>
      </c>
      <c r="S1729" s="440"/>
      <c r="T1729" s="496"/>
      <c r="U1729" s="193"/>
      <c r="V1729" s="455"/>
      <c r="W1729" s="433"/>
      <c r="X1729" s="433"/>
      <c r="Y1729" s="151"/>
      <c r="Z1729" s="433"/>
      <c r="AA1729" s="433"/>
      <c r="AB1729" s="152"/>
      <c r="AC1729" s="155"/>
      <c r="AD1729" s="119"/>
      <c r="AF1729" s="123">
        <f t="shared" si="273"/>
        <v>13461</v>
      </c>
    </row>
    <row r="1730" spans="1:32" ht="230.25" hidden="1" outlineLevel="3" thickBot="1" x14ac:dyDescent="0.25">
      <c r="A1730" s="144" t="s">
        <v>1742</v>
      </c>
      <c r="B1730" s="647" t="s">
        <v>3969</v>
      </c>
      <c r="C1730" s="623" t="s">
        <v>6050</v>
      </c>
      <c r="D1730" s="603" t="s">
        <v>6052</v>
      </c>
      <c r="E1730" s="224" t="s">
        <v>1439</v>
      </c>
      <c r="F1730" s="224" t="s">
        <v>6367</v>
      </c>
      <c r="G1730" s="206" t="s">
        <v>3944</v>
      </c>
      <c r="H1730" s="217" t="s">
        <v>1228</v>
      </c>
      <c r="I1730" s="145" t="s">
        <v>1178</v>
      </c>
      <c r="J1730" s="130">
        <v>3</v>
      </c>
      <c r="K1730" s="178" t="s">
        <v>193</v>
      </c>
      <c r="L1730" s="125" t="s">
        <v>430</v>
      </c>
      <c r="M1730" s="148">
        <v>2</v>
      </c>
      <c r="N1730" s="147">
        <f t="shared" ref="N1730:N1742" si="276">J1730*M1730</f>
        <v>6</v>
      </c>
      <c r="O1730" s="551" t="s">
        <v>6563</v>
      </c>
      <c r="P1730" s="462" t="s">
        <v>103</v>
      </c>
      <c r="Q1730" s="338">
        <v>5</v>
      </c>
      <c r="R1730" s="171">
        <f t="shared" ref="R1730:R1742" si="277">J1730*M1730*Q1730</f>
        <v>30</v>
      </c>
      <c r="S1730" s="440"/>
      <c r="T1730" s="496"/>
      <c r="U1730" s="193"/>
      <c r="V1730" s="455"/>
      <c r="W1730" s="433"/>
      <c r="X1730" s="433"/>
      <c r="Y1730" s="151"/>
      <c r="Z1730" s="433"/>
      <c r="AA1730" s="433"/>
      <c r="AB1730" s="152"/>
      <c r="AC1730" s="155"/>
      <c r="AD1730" s="119"/>
      <c r="AF1730" s="123">
        <f t="shared" si="273"/>
        <v>-9949</v>
      </c>
    </row>
    <row r="1731" spans="1:32" ht="230.25" hidden="1" outlineLevel="3" thickBot="1" x14ac:dyDescent="0.25">
      <c r="A1731" s="144" t="s">
        <v>1743</v>
      </c>
      <c r="B1731" s="648"/>
      <c r="C1731" s="598"/>
      <c r="D1731" s="604"/>
      <c r="E1731" s="224" t="s">
        <v>1438</v>
      </c>
      <c r="F1731" s="224" t="s">
        <v>1613</v>
      </c>
      <c r="G1731" s="206" t="s">
        <v>1247</v>
      </c>
      <c r="H1731" s="217" t="s">
        <v>1228</v>
      </c>
      <c r="I1731" s="145" t="s">
        <v>1178</v>
      </c>
      <c r="J1731" s="130">
        <v>3</v>
      </c>
      <c r="K1731" s="178" t="s">
        <v>193</v>
      </c>
      <c r="L1731" s="125" t="s">
        <v>430</v>
      </c>
      <c r="M1731" s="148">
        <v>2</v>
      </c>
      <c r="N1731" s="147">
        <f t="shared" si="276"/>
        <v>6</v>
      </c>
      <c r="O1731" s="551" t="s">
        <v>6563</v>
      </c>
      <c r="P1731" s="323" t="s">
        <v>6387</v>
      </c>
      <c r="Q1731" s="338">
        <v>2</v>
      </c>
      <c r="R1731" s="171">
        <f t="shared" si="277"/>
        <v>12</v>
      </c>
      <c r="S1731" s="193"/>
      <c r="T1731" s="193"/>
      <c r="U1731" s="193"/>
      <c r="V1731" s="193"/>
      <c r="W1731" s="139"/>
      <c r="X1731" s="139"/>
      <c r="Y1731" s="151"/>
      <c r="Z1731" s="139"/>
      <c r="AA1731" s="139"/>
      <c r="AB1731" s="152"/>
      <c r="AC1731" s="155"/>
      <c r="AD1731" s="119"/>
      <c r="AE1731" s="78"/>
      <c r="AF1731" s="123">
        <f t="shared" si="273"/>
        <v>-9950</v>
      </c>
    </row>
    <row r="1732" spans="1:32" ht="230.25" hidden="1" outlineLevel="3" thickBot="1" x14ac:dyDescent="0.25">
      <c r="A1732" s="458" t="s">
        <v>6241</v>
      </c>
      <c r="B1732" s="649"/>
      <c r="C1732" s="599"/>
      <c r="D1732" s="605"/>
      <c r="E1732" s="459" t="s">
        <v>5975</v>
      </c>
      <c r="F1732" s="139" t="s">
        <v>6366</v>
      </c>
      <c r="G1732" s="209" t="s">
        <v>1247</v>
      </c>
      <c r="H1732" s="217" t="s">
        <v>1228</v>
      </c>
      <c r="I1732" s="145" t="s">
        <v>1178</v>
      </c>
      <c r="J1732" s="130">
        <v>3</v>
      </c>
      <c r="K1732" s="178" t="s">
        <v>6120</v>
      </c>
      <c r="L1732" s="256" t="s">
        <v>6133</v>
      </c>
      <c r="M1732" s="166">
        <v>2</v>
      </c>
      <c r="N1732" s="147">
        <f t="shared" si="276"/>
        <v>6</v>
      </c>
      <c r="O1732" s="551" t="s">
        <v>6563</v>
      </c>
      <c r="P1732" s="323" t="s">
        <v>6387</v>
      </c>
      <c r="Q1732" s="338">
        <v>2</v>
      </c>
      <c r="R1732" s="171">
        <f t="shared" si="277"/>
        <v>12</v>
      </c>
      <c r="S1732" s="193"/>
      <c r="T1732" s="193"/>
      <c r="U1732" s="193"/>
      <c r="V1732" s="193"/>
      <c r="W1732" s="139"/>
      <c r="X1732" s="139"/>
      <c r="Y1732" s="151"/>
      <c r="Z1732" s="139"/>
      <c r="AA1732" s="139"/>
      <c r="AB1732" s="152"/>
      <c r="AC1732" s="155"/>
      <c r="AD1732" s="119"/>
      <c r="AE1732" s="78"/>
      <c r="AF1732" s="123">
        <f t="shared" si="273"/>
        <v>14791</v>
      </c>
    </row>
    <row r="1733" spans="1:32" ht="230.25" hidden="1" outlineLevel="3" thickBot="1" x14ac:dyDescent="0.25">
      <c r="A1733" s="458" t="s">
        <v>6242</v>
      </c>
      <c r="B1733" s="647" t="s">
        <v>3969</v>
      </c>
      <c r="C1733" s="623" t="s">
        <v>6051</v>
      </c>
      <c r="D1733" s="603" t="s">
        <v>6053</v>
      </c>
      <c r="E1733" s="224" t="s">
        <v>1439</v>
      </c>
      <c r="F1733" s="224" t="s">
        <v>6367</v>
      </c>
      <c r="G1733" s="206" t="s">
        <v>3944</v>
      </c>
      <c r="H1733" s="217" t="s">
        <v>1228</v>
      </c>
      <c r="I1733" s="145" t="s">
        <v>1178</v>
      </c>
      <c r="J1733" s="130">
        <v>3</v>
      </c>
      <c r="K1733" s="178" t="s">
        <v>193</v>
      </c>
      <c r="L1733" s="125" t="s">
        <v>430</v>
      </c>
      <c r="M1733" s="148">
        <v>2</v>
      </c>
      <c r="N1733" s="147">
        <f t="shared" si="276"/>
        <v>6</v>
      </c>
      <c r="O1733" s="551" t="s">
        <v>6563</v>
      </c>
      <c r="P1733" s="152" t="s">
        <v>103</v>
      </c>
      <c r="Q1733" s="338">
        <v>5</v>
      </c>
      <c r="R1733" s="171">
        <f t="shared" si="277"/>
        <v>30</v>
      </c>
      <c r="S1733" s="193"/>
      <c r="T1733" s="193"/>
      <c r="U1733" s="193"/>
      <c r="V1733" s="193"/>
      <c r="W1733" s="139"/>
      <c r="X1733" s="139"/>
      <c r="Y1733" s="151"/>
      <c r="Z1733" s="139"/>
      <c r="AA1733" s="139"/>
      <c r="AB1733" s="152"/>
      <c r="AC1733" s="155"/>
      <c r="AD1733" s="119"/>
      <c r="AE1733" s="78"/>
      <c r="AF1733" s="123">
        <f t="shared" si="273"/>
        <v>14792</v>
      </c>
    </row>
    <row r="1734" spans="1:32" ht="230.25" hidden="1" outlineLevel="3" thickBot="1" x14ac:dyDescent="0.25">
      <c r="A1734" s="458" t="s">
        <v>6243</v>
      </c>
      <c r="B1734" s="648"/>
      <c r="C1734" s="598"/>
      <c r="D1734" s="604"/>
      <c r="E1734" s="224" t="s">
        <v>1438</v>
      </c>
      <c r="F1734" s="224" t="s">
        <v>1613</v>
      </c>
      <c r="G1734" s="206" t="s">
        <v>1247</v>
      </c>
      <c r="H1734" s="217" t="s">
        <v>1228</v>
      </c>
      <c r="I1734" s="145" t="s">
        <v>1178</v>
      </c>
      <c r="J1734" s="130">
        <v>3</v>
      </c>
      <c r="K1734" s="178" t="s">
        <v>193</v>
      </c>
      <c r="L1734" s="125" t="s">
        <v>430</v>
      </c>
      <c r="M1734" s="148">
        <v>2</v>
      </c>
      <c r="N1734" s="147">
        <f t="shared" si="276"/>
        <v>6</v>
      </c>
      <c r="O1734" s="551" t="s">
        <v>6563</v>
      </c>
      <c r="P1734" s="323" t="s">
        <v>6387</v>
      </c>
      <c r="Q1734" s="338">
        <v>2</v>
      </c>
      <c r="R1734" s="171">
        <f t="shared" si="277"/>
        <v>12</v>
      </c>
      <c r="S1734" s="193"/>
      <c r="T1734" s="193"/>
      <c r="U1734" s="193"/>
      <c r="V1734" s="193"/>
      <c r="W1734" s="139"/>
      <c r="X1734" s="139"/>
      <c r="Y1734" s="151"/>
      <c r="Z1734" s="139"/>
      <c r="AA1734" s="139"/>
      <c r="AB1734" s="152"/>
      <c r="AC1734" s="155"/>
      <c r="AD1734" s="119"/>
      <c r="AE1734" s="78"/>
      <c r="AF1734" s="123">
        <f t="shared" si="273"/>
        <v>14793</v>
      </c>
    </row>
    <row r="1735" spans="1:32" ht="230.25" hidden="1" outlineLevel="3" thickBot="1" x14ac:dyDescent="0.25">
      <c r="A1735" s="458" t="s">
        <v>6244</v>
      </c>
      <c r="B1735" s="649"/>
      <c r="C1735" s="599"/>
      <c r="D1735" s="605"/>
      <c r="E1735" s="459" t="s">
        <v>5975</v>
      </c>
      <c r="F1735" s="139" t="s">
        <v>6366</v>
      </c>
      <c r="G1735" s="209" t="s">
        <v>1247</v>
      </c>
      <c r="H1735" s="217" t="s">
        <v>1228</v>
      </c>
      <c r="I1735" s="145" t="s">
        <v>1178</v>
      </c>
      <c r="J1735" s="130">
        <v>3</v>
      </c>
      <c r="K1735" s="178" t="s">
        <v>6120</v>
      </c>
      <c r="L1735" s="256" t="s">
        <v>6133</v>
      </c>
      <c r="M1735" s="166">
        <v>2</v>
      </c>
      <c r="N1735" s="147">
        <f t="shared" si="276"/>
        <v>6</v>
      </c>
      <c r="O1735" s="551" t="s">
        <v>6563</v>
      </c>
      <c r="P1735" s="323" t="s">
        <v>6387</v>
      </c>
      <c r="Q1735" s="338">
        <v>2</v>
      </c>
      <c r="R1735" s="171">
        <f t="shared" si="277"/>
        <v>12</v>
      </c>
      <c r="S1735" s="193"/>
      <c r="T1735" s="193"/>
      <c r="U1735" s="193"/>
      <c r="V1735" s="193"/>
      <c r="W1735" s="139"/>
      <c r="X1735" s="139"/>
      <c r="Y1735" s="151"/>
      <c r="Z1735" s="139"/>
      <c r="AA1735" s="139"/>
      <c r="AB1735" s="152"/>
      <c r="AC1735" s="155"/>
      <c r="AD1735" s="119"/>
      <c r="AE1735" s="78"/>
      <c r="AF1735" s="123">
        <f t="shared" si="273"/>
        <v>14794</v>
      </c>
    </row>
    <row r="1736" spans="1:32" ht="230.25" hidden="1" outlineLevel="3" thickBot="1" x14ac:dyDescent="0.25">
      <c r="A1736" s="458" t="s">
        <v>6245</v>
      </c>
      <c r="B1736" s="647" t="s">
        <v>3969</v>
      </c>
      <c r="C1736" s="623" t="s">
        <v>6054</v>
      </c>
      <c r="D1736" s="603" t="s">
        <v>6056</v>
      </c>
      <c r="E1736" s="224" t="s">
        <v>1439</v>
      </c>
      <c r="F1736" s="224" t="s">
        <v>6367</v>
      </c>
      <c r="G1736" s="206" t="s">
        <v>3944</v>
      </c>
      <c r="H1736" s="217" t="s">
        <v>1228</v>
      </c>
      <c r="I1736" s="145" t="s">
        <v>1178</v>
      </c>
      <c r="J1736" s="130">
        <v>3</v>
      </c>
      <c r="K1736" s="178" t="s">
        <v>193</v>
      </c>
      <c r="L1736" s="125" t="s">
        <v>430</v>
      </c>
      <c r="M1736" s="148">
        <v>2</v>
      </c>
      <c r="N1736" s="147">
        <f t="shared" si="276"/>
        <v>6</v>
      </c>
      <c r="O1736" s="551" t="s">
        <v>6563</v>
      </c>
      <c r="P1736" s="152" t="s">
        <v>103</v>
      </c>
      <c r="Q1736" s="338">
        <v>5</v>
      </c>
      <c r="R1736" s="171">
        <f t="shared" si="277"/>
        <v>30</v>
      </c>
      <c r="S1736" s="193"/>
      <c r="T1736" s="193"/>
      <c r="U1736" s="193"/>
      <c r="V1736" s="193"/>
      <c r="W1736" s="139"/>
      <c r="X1736" s="139"/>
      <c r="Y1736" s="151"/>
      <c r="Z1736" s="139"/>
      <c r="AA1736" s="139"/>
      <c r="AB1736" s="152"/>
      <c r="AC1736" s="155"/>
      <c r="AD1736" s="119"/>
      <c r="AE1736" s="78"/>
      <c r="AF1736" s="123">
        <f t="shared" si="273"/>
        <v>14795</v>
      </c>
    </row>
    <row r="1737" spans="1:32" ht="230.25" hidden="1" outlineLevel="3" thickBot="1" x14ac:dyDescent="0.25">
      <c r="A1737" s="458" t="s">
        <v>6246</v>
      </c>
      <c r="B1737" s="648"/>
      <c r="C1737" s="598"/>
      <c r="D1737" s="604"/>
      <c r="E1737" s="224" t="s">
        <v>1438</v>
      </c>
      <c r="F1737" s="224" t="s">
        <v>1613</v>
      </c>
      <c r="G1737" s="206" t="s">
        <v>1247</v>
      </c>
      <c r="H1737" s="217" t="s">
        <v>1228</v>
      </c>
      <c r="I1737" s="145" t="s">
        <v>1178</v>
      </c>
      <c r="J1737" s="130">
        <v>3</v>
      </c>
      <c r="K1737" s="178" t="s">
        <v>193</v>
      </c>
      <c r="L1737" s="125" t="s">
        <v>430</v>
      </c>
      <c r="M1737" s="148">
        <v>2</v>
      </c>
      <c r="N1737" s="147">
        <f t="shared" si="276"/>
        <v>6</v>
      </c>
      <c r="O1737" s="551" t="s">
        <v>6563</v>
      </c>
      <c r="P1737" s="323" t="s">
        <v>6387</v>
      </c>
      <c r="Q1737" s="338">
        <v>2</v>
      </c>
      <c r="R1737" s="171">
        <f t="shared" si="277"/>
        <v>12</v>
      </c>
      <c r="S1737" s="193"/>
      <c r="T1737" s="193"/>
      <c r="U1737" s="193"/>
      <c r="V1737" s="193"/>
      <c r="W1737" s="139"/>
      <c r="X1737" s="139"/>
      <c r="Y1737" s="151"/>
      <c r="Z1737" s="139"/>
      <c r="AA1737" s="139"/>
      <c r="AB1737" s="152"/>
      <c r="AC1737" s="155"/>
      <c r="AD1737" s="119"/>
      <c r="AE1737" s="78"/>
      <c r="AF1737" s="123">
        <f t="shared" si="273"/>
        <v>14796</v>
      </c>
    </row>
    <row r="1738" spans="1:32" ht="230.25" hidden="1" outlineLevel="3" thickBot="1" x14ac:dyDescent="0.25">
      <c r="A1738" s="458" t="s">
        <v>6247</v>
      </c>
      <c r="B1738" s="649"/>
      <c r="C1738" s="599"/>
      <c r="D1738" s="605"/>
      <c r="E1738" s="459" t="s">
        <v>5975</v>
      </c>
      <c r="F1738" s="139" t="s">
        <v>6366</v>
      </c>
      <c r="G1738" s="209" t="s">
        <v>1247</v>
      </c>
      <c r="H1738" s="217" t="s">
        <v>1228</v>
      </c>
      <c r="I1738" s="145" t="s">
        <v>1178</v>
      </c>
      <c r="J1738" s="130">
        <v>3</v>
      </c>
      <c r="K1738" s="178" t="s">
        <v>6120</v>
      </c>
      <c r="L1738" s="256" t="s">
        <v>6133</v>
      </c>
      <c r="M1738" s="166">
        <v>2</v>
      </c>
      <c r="N1738" s="147">
        <f t="shared" si="276"/>
        <v>6</v>
      </c>
      <c r="O1738" s="551" t="s">
        <v>6563</v>
      </c>
      <c r="P1738" s="323" t="s">
        <v>6387</v>
      </c>
      <c r="Q1738" s="338">
        <v>2</v>
      </c>
      <c r="R1738" s="171">
        <f t="shared" si="277"/>
        <v>12</v>
      </c>
      <c r="S1738" s="193"/>
      <c r="T1738" s="193"/>
      <c r="U1738" s="193"/>
      <c r="V1738" s="193"/>
      <c r="W1738" s="139"/>
      <c r="X1738" s="139"/>
      <c r="Y1738" s="151"/>
      <c r="Z1738" s="139"/>
      <c r="AA1738" s="139"/>
      <c r="AB1738" s="152"/>
      <c r="AC1738" s="155"/>
      <c r="AD1738" s="119"/>
      <c r="AE1738" s="78"/>
      <c r="AF1738" s="123">
        <f t="shared" si="273"/>
        <v>14797</v>
      </c>
    </row>
    <row r="1739" spans="1:32" ht="230.25" hidden="1" outlineLevel="3" thickBot="1" x14ac:dyDescent="0.25">
      <c r="A1739" s="458" t="s">
        <v>6248</v>
      </c>
      <c r="B1739" s="647" t="s">
        <v>3969</v>
      </c>
      <c r="C1739" s="623" t="s">
        <v>6055</v>
      </c>
      <c r="D1739" s="603" t="s">
        <v>6057</v>
      </c>
      <c r="E1739" s="224" t="s">
        <v>1439</v>
      </c>
      <c r="F1739" s="224" t="s">
        <v>6367</v>
      </c>
      <c r="G1739" s="206" t="s">
        <v>3944</v>
      </c>
      <c r="H1739" s="217" t="s">
        <v>1228</v>
      </c>
      <c r="I1739" s="145" t="s">
        <v>1178</v>
      </c>
      <c r="J1739" s="130">
        <v>3</v>
      </c>
      <c r="K1739" s="178" t="s">
        <v>193</v>
      </c>
      <c r="L1739" s="125" t="s">
        <v>430</v>
      </c>
      <c r="M1739" s="148">
        <v>2</v>
      </c>
      <c r="N1739" s="147">
        <f t="shared" si="276"/>
        <v>6</v>
      </c>
      <c r="O1739" s="551" t="s">
        <v>6563</v>
      </c>
      <c r="P1739" s="152" t="s">
        <v>103</v>
      </c>
      <c r="Q1739" s="338">
        <v>5</v>
      </c>
      <c r="R1739" s="171">
        <f t="shared" si="277"/>
        <v>30</v>
      </c>
      <c r="S1739" s="193"/>
      <c r="T1739" s="193"/>
      <c r="U1739" s="193"/>
      <c r="V1739" s="193"/>
      <c r="W1739" s="139"/>
      <c r="X1739" s="139"/>
      <c r="Y1739" s="151"/>
      <c r="Z1739" s="139"/>
      <c r="AA1739" s="139"/>
      <c r="AB1739" s="152"/>
      <c r="AC1739" s="155"/>
      <c r="AD1739" s="119"/>
      <c r="AE1739" s="78"/>
      <c r="AF1739" s="123">
        <f t="shared" si="273"/>
        <v>14798</v>
      </c>
    </row>
    <row r="1740" spans="1:32" ht="230.25" hidden="1" outlineLevel="3" thickBot="1" x14ac:dyDescent="0.25">
      <c r="A1740" s="458" t="s">
        <v>6249</v>
      </c>
      <c r="B1740" s="648"/>
      <c r="C1740" s="598"/>
      <c r="D1740" s="604"/>
      <c r="E1740" s="224" t="s">
        <v>1438</v>
      </c>
      <c r="F1740" s="224" t="s">
        <v>1613</v>
      </c>
      <c r="G1740" s="206" t="s">
        <v>1247</v>
      </c>
      <c r="H1740" s="217" t="s">
        <v>1228</v>
      </c>
      <c r="I1740" s="145" t="s">
        <v>1178</v>
      </c>
      <c r="J1740" s="130">
        <v>3</v>
      </c>
      <c r="K1740" s="178" t="s">
        <v>193</v>
      </c>
      <c r="L1740" s="125" t="s">
        <v>430</v>
      </c>
      <c r="M1740" s="148">
        <v>2</v>
      </c>
      <c r="N1740" s="147">
        <f t="shared" si="276"/>
        <v>6</v>
      </c>
      <c r="O1740" s="551" t="s">
        <v>6563</v>
      </c>
      <c r="P1740" s="323" t="s">
        <v>6387</v>
      </c>
      <c r="Q1740" s="338">
        <v>2</v>
      </c>
      <c r="R1740" s="171">
        <f t="shared" si="277"/>
        <v>12</v>
      </c>
      <c r="S1740" s="193"/>
      <c r="T1740" s="193"/>
      <c r="U1740" s="193"/>
      <c r="V1740" s="193"/>
      <c r="W1740" s="139"/>
      <c r="X1740" s="139"/>
      <c r="Y1740" s="151"/>
      <c r="Z1740" s="139"/>
      <c r="AA1740" s="139"/>
      <c r="AB1740" s="152"/>
      <c r="AC1740" s="155"/>
      <c r="AD1740" s="119"/>
      <c r="AE1740" s="78"/>
      <c r="AF1740" s="123">
        <f t="shared" si="273"/>
        <v>14799</v>
      </c>
    </row>
    <row r="1741" spans="1:32" ht="230.25" hidden="1" outlineLevel="3" thickBot="1" x14ac:dyDescent="0.25">
      <c r="A1741" s="458" t="s">
        <v>6250</v>
      </c>
      <c r="B1741" s="649"/>
      <c r="C1741" s="599"/>
      <c r="D1741" s="605"/>
      <c r="E1741" s="459" t="s">
        <v>5975</v>
      </c>
      <c r="F1741" s="139" t="s">
        <v>6366</v>
      </c>
      <c r="G1741" s="209" t="s">
        <v>1247</v>
      </c>
      <c r="H1741" s="217" t="s">
        <v>1228</v>
      </c>
      <c r="I1741" s="145" t="s">
        <v>1178</v>
      </c>
      <c r="J1741" s="130">
        <v>3</v>
      </c>
      <c r="K1741" s="178" t="s">
        <v>6120</v>
      </c>
      <c r="L1741" s="256" t="s">
        <v>6133</v>
      </c>
      <c r="M1741" s="166">
        <v>2</v>
      </c>
      <c r="N1741" s="147">
        <f t="shared" si="276"/>
        <v>6</v>
      </c>
      <c r="O1741" s="551" t="s">
        <v>6563</v>
      </c>
      <c r="P1741" s="323" t="s">
        <v>6387</v>
      </c>
      <c r="Q1741" s="338">
        <v>2</v>
      </c>
      <c r="R1741" s="171">
        <f t="shared" si="277"/>
        <v>12</v>
      </c>
      <c r="S1741" s="193"/>
      <c r="T1741" s="193"/>
      <c r="U1741" s="193"/>
      <c r="V1741" s="193"/>
      <c r="W1741" s="139"/>
      <c r="X1741" s="139"/>
      <c r="Y1741" s="151"/>
      <c r="Z1741" s="139"/>
      <c r="AA1741" s="139"/>
      <c r="AB1741" s="152"/>
      <c r="AC1741" s="155"/>
      <c r="AD1741" s="119"/>
      <c r="AE1741" s="78"/>
      <c r="AF1741" s="123">
        <f t="shared" si="273"/>
        <v>14800</v>
      </c>
    </row>
    <row r="1742" spans="1:32" ht="230.25" hidden="1" outlineLevel="3" thickBot="1" x14ac:dyDescent="0.25">
      <c r="A1742" s="144" t="s">
        <v>1744</v>
      </c>
      <c r="B1742" s="648" t="s">
        <v>3970</v>
      </c>
      <c r="C1742" s="598" t="s">
        <v>2282</v>
      </c>
      <c r="D1742" s="604" t="s">
        <v>1505</v>
      </c>
      <c r="E1742" s="224" t="s">
        <v>160</v>
      </c>
      <c r="F1742" s="224" t="s">
        <v>1442</v>
      </c>
      <c r="G1742" s="206" t="s">
        <v>1247</v>
      </c>
      <c r="H1742" s="217" t="s">
        <v>1228</v>
      </c>
      <c r="I1742" s="145" t="s">
        <v>1178</v>
      </c>
      <c r="J1742" s="130">
        <v>3</v>
      </c>
      <c r="K1742" s="178" t="s">
        <v>193</v>
      </c>
      <c r="L1742" s="125" t="s">
        <v>430</v>
      </c>
      <c r="M1742" s="148">
        <v>2</v>
      </c>
      <c r="N1742" s="147">
        <f t="shared" si="276"/>
        <v>6</v>
      </c>
      <c r="O1742" s="551" t="s">
        <v>6563</v>
      </c>
      <c r="P1742" s="323" t="s">
        <v>103</v>
      </c>
      <c r="Q1742" s="338">
        <v>5</v>
      </c>
      <c r="R1742" s="171">
        <f t="shared" si="277"/>
        <v>30</v>
      </c>
      <c r="S1742" s="193"/>
      <c r="T1742" s="193"/>
      <c r="U1742" s="193"/>
      <c r="V1742" s="193"/>
      <c r="W1742" s="433"/>
      <c r="X1742" s="433"/>
      <c r="Y1742" s="151"/>
      <c r="Z1742" s="433"/>
      <c r="AA1742" s="433"/>
      <c r="AB1742" s="152"/>
      <c r="AC1742" s="155"/>
      <c r="AD1742" s="119"/>
      <c r="AE1742" s="78"/>
      <c r="AF1742" s="123">
        <f t="shared" si="273"/>
        <v>-9951</v>
      </c>
    </row>
    <row r="1743" spans="1:32" ht="230.25" hidden="1" outlineLevel="3" thickBot="1" x14ac:dyDescent="0.25">
      <c r="A1743" s="144" t="s">
        <v>2032</v>
      </c>
      <c r="B1743" s="649"/>
      <c r="C1743" s="598"/>
      <c r="D1743" s="604"/>
      <c r="E1743" s="224" t="s">
        <v>1445</v>
      </c>
      <c r="F1743" s="224" t="s">
        <v>1951</v>
      </c>
      <c r="G1743" s="124" t="s">
        <v>1416</v>
      </c>
      <c r="H1743" s="526" t="s">
        <v>1227</v>
      </c>
      <c r="I1743" s="145" t="s">
        <v>2021</v>
      </c>
      <c r="J1743" s="130">
        <v>1</v>
      </c>
      <c r="K1743" s="178" t="s">
        <v>193</v>
      </c>
      <c r="L1743" s="125" t="s">
        <v>430</v>
      </c>
      <c r="M1743" s="331">
        <v>1</v>
      </c>
      <c r="N1743" s="147">
        <f>M1743*J1743</f>
        <v>1</v>
      </c>
      <c r="O1743" s="551" t="s">
        <v>6563</v>
      </c>
      <c r="P1743" s="152" t="s">
        <v>103</v>
      </c>
      <c r="Q1743" s="338">
        <v>5</v>
      </c>
      <c r="R1743" s="171">
        <f>Q1743*N1743</f>
        <v>5</v>
      </c>
      <c r="S1743" s="193"/>
      <c r="T1743" s="193"/>
      <c r="U1743" s="193"/>
      <c r="V1743" s="193"/>
      <c r="W1743" s="433"/>
      <c r="X1743" s="433"/>
      <c r="Y1743" s="151"/>
      <c r="Z1743" s="433"/>
      <c r="AA1743" s="433"/>
      <c r="AB1743" s="152"/>
      <c r="AC1743" s="155"/>
      <c r="AD1743" s="119"/>
      <c r="AE1743" s="78"/>
      <c r="AF1743" s="123">
        <f t="shared" si="273"/>
        <v>11400</v>
      </c>
    </row>
    <row r="1744" spans="1:32" ht="230.25" hidden="1" outlineLevel="3" thickBot="1" x14ac:dyDescent="0.25">
      <c r="A1744" s="251" t="s">
        <v>5509</v>
      </c>
      <c r="B1744" s="596" t="s">
        <v>3982</v>
      </c>
      <c r="C1744" s="600" t="s">
        <v>4017</v>
      </c>
      <c r="D1744" s="624" t="s">
        <v>409</v>
      </c>
      <c r="E1744" s="139" t="s">
        <v>208</v>
      </c>
      <c r="F1744" s="209" t="s">
        <v>1549</v>
      </c>
      <c r="G1744" s="160" t="s">
        <v>729</v>
      </c>
      <c r="H1744" s="526" t="s">
        <v>1227</v>
      </c>
      <c r="I1744" s="215" t="s">
        <v>768</v>
      </c>
      <c r="J1744" s="257">
        <v>1</v>
      </c>
      <c r="K1744" s="259" t="s">
        <v>192</v>
      </c>
      <c r="L1744" s="215" t="s">
        <v>203</v>
      </c>
      <c r="M1744" s="166">
        <v>1</v>
      </c>
      <c r="N1744" s="329">
        <f t="shared" ref="N1744:N1757" si="278">J1744*M1744</f>
        <v>1</v>
      </c>
      <c r="O1744" s="551" t="s">
        <v>6563</v>
      </c>
      <c r="P1744" s="158" t="s">
        <v>675</v>
      </c>
      <c r="Q1744" s="340">
        <v>5</v>
      </c>
      <c r="R1744" s="223">
        <f t="shared" ref="R1744:R1757" si="279">J1744*M1744*Q1744</f>
        <v>5</v>
      </c>
      <c r="S1744" s="193"/>
      <c r="T1744" s="193"/>
      <c r="U1744" s="193"/>
      <c r="V1744" s="193"/>
      <c r="W1744" s="433"/>
      <c r="X1744" s="433"/>
      <c r="Y1744" s="151"/>
      <c r="Z1744" s="433"/>
      <c r="AA1744" s="433"/>
      <c r="AB1744" s="152"/>
      <c r="AC1744" s="155"/>
      <c r="AD1744" s="119"/>
      <c r="AE1744" s="78"/>
      <c r="AF1744" s="123">
        <f t="shared" si="273"/>
        <v>13462</v>
      </c>
    </row>
    <row r="1745" spans="1:32" ht="230.25" hidden="1" outlineLevel="3" thickBot="1" x14ac:dyDescent="0.25">
      <c r="A1745" s="251" t="s">
        <v>5510</v>
      </c>
      <c r="B1745" s="597"/>
      <c r="C1745" s="602"/>
      <c r="D1745" s="625"/>
      <c r="E1745" s="209" t="s">
        <v>1950</v>
      </c>
      <c r="F1745" s="139" t="s">
        <v>3983</v>
      </c>
      <c r="G1745" s="209" t="s">
        <v>3944</v>
      </c>
      <c r="H1745" s="252" t="s">
        <v>1228</v>
      </c>
      <c r="I1745" s="215" t="s">
        <v>1178</v>
      </c>
      <c r="J1745" s="255">
        <v>3</v>
      </c>
      <c r="K1745" s="178" t="s">
        <v>453</v>
      </c>
      <c r="L1745" s="256" t="s">
        <v>449</v>
      </c>
      <c r="M1745" s="334">
        <v>1</v>
      </c>
      <c r="N1745" s="329">
        <f t="shared" si="278"/>
        <v>3</v>
      </c>
      <c r="O1745" s="551" t="s">
        <v>6563</v>
      </c>
      <c r="P1745" s="323" t="s">
        <v>6387</v>
      </c>
      <c r="Q1745" s="340">
        <v>2</v>
      </c>
      <c r="R1745" s="223">
        <f t="shared" si="279"/>
        <v>6</v>
      </c>
      <c r="S1745" s="193"/>
      <c r="T1745" s="193"/>
      <c r="U1745" s="193"/>
      <c r="V1745" s="193"/>
      <c r="W1745" s="433"/>
      <c r="X1745" s="433"/>
      <c r="Y1745" s="151"/>
      <c r="Z1745" s="433"/>
      <c r="AA1745" s="433"/>
      <c r="AB1745" s="152"/>
      <c r="AC1745" s="155"/>
      <c r="AD1745" s="119"/>
      <c r="AE1745" s="78"/>
      <c r="AF1745" s="123">
        <f t="shared" si="273"/>
        <v>13463</v>
      </c>
    </row>
    <row r="1746" spans="1:32" ht="230.25" hidden="1" outlineLevel="3" thickBot="1" x14ac:dyDescent="0.25">
      <c r="A1746" s="251" t="s">
        <v>5511</v>
      </c>
      <c r="B1746" s="596" t="s">
        <v>3982</v>
      </c>
      <c r="C1746" s="635" t="s">
        <v>4016</v>
      </c>
      <c r="D1746" s="627" t="s">
        <v>409</v>
      </c>
      <c r="E1746" s="139" t="s">
        <v>208</v>
      </c>
      <c r="F1746" s="209" t="s">
        <v>1549</v>
      </c>
      <c r="G1746" s="160" t="s">
        <v>729</v>
      </c>
      <c r="H1746" s="526" t="s">
        <v>1227</v>
      </c>
      <c r="I1746" s="215" t="s">
        <v>768</v>
      </c>
      <c r="J1746" s="257">
        <v>1</v>
      </c>
      <c r="K1746" s="259" t="s">
        <v>192</v>
      </c>
      <c r="L1746" s="215" t="s">
        <v>203</v>
      </c>
      <c r="M1746" s="166">
        <v>1</v>
      </c>
      <c r="N1746" s="329">
        <f t="shared" si="278"/>
        <v>1</v>
      </c>
      <c r="O1746" s="551" t="s">
        <v>6563</v>
      </c>
      <c r="P1746" s="158" t="s">
        <v>675</v>
      </c>
      <c r="Q1746" s="340">
        <v>5</v>
      </c>
      <c r="R1746" s="223">
        <f t="shared" si="279"/>
        <v>5</v>
      </c>
      <c r="S1746" s="193"/>
      <c r="T1746" s="193"/>
      <c r="U1746" s="193"/>
      <c r="V1746" s="193"/>
      <c r="W1746" s="433"/>
      <c r="X1746" s="433"/>
      <c r="Y1746" s="151"/>
      <c r="Z1746" s="433"/>
      <c r="AA1746" s="433"/>
      <c r="AB1746" s="152"/>
      <c r="AC1746" s="155"/>
      <c r="AD1746" s="119"/>
      <c r="AE1746" s="78"/>
      <c r="AF1746" s="123">
        <f t="shared" si="273"/>
        <v>13464</v>
      </c>
    </row>
    <row r="1747" spans="1:32" ht="230.25" hidden="1" outlineLevel="3" thickBot="1" x14ac:dyDescent="0.25">
      <c r="A1747" s="251" t="s">
        <v>5512</v>
      </c>
      <c r="B1747" s="597"/>
      <c r="C1747" s="635"/>
      <c r="D1747" s="627"/>
      <c r="E1747" s="209" t="s">
        <v>1950</v>
      </c>
      <c r="F1747" s="139" t="s">
        <v>3984</v>
      </c>
      <c r="G1747" s="209" t="s">
        <v>1247</v>
      </c>
      <c r="H1747" s="252" t="s">
        <v>1228</v>
      </c>
      <c r="I1747" s="215" t="s">
        <v>1178</v>
      </c>
      <c r="J1747" s="255">
        <v>3</v>
      </c>
      <c r="K1747" s="178" t="s">
        <v>453</v>
      </c>
      <c r="L1747" s="256" t="s">
        <v>449</v>
      </c>
      <c r="M1747" s="253">
        <v>1</v>
      </c>
      <c r="N1747" s="329">
        <f t="shared" si="278"/>
        <v>3</v>
      </c>
      <c r="O1747" s="551" t="s">
        <v>6563</v>
      </c>
      <c r="P1747" s="152" t="s">
        <v>6373</v>
      </c>
      <c r="Q1747" s="340">
        <v>2</v>
      </c>
      <c r="R1747" s="223">
        <f t="shared" si="279"/>
        <v>6</v>
      </c>
      <c r="S1747" s="193"/>
      <c r="T1747" s="193"/>
      <c r="U1747" s="193"/>
      <c r="V1747" s="193"/>
      <c r="W1747" s="433"/>
      <c r="X1747" s="433"/>
      <c r="Y1747" s="151"/>
      <c r="Z1747" s="433"/>
      <c r="AA1747" s="433"/>
      <c r="AB1747" s="152"/>
      <c r="AC1747" s="155"/>
      <c r="AD1747" s="119"/>
      <c r="AE1747" s="78"/>
      <c r="AF1747" s="123">
        <f t="shared" si="273"/>
        <v>13465</v>
      </c>
    </row>
    <row r="1748" spans="1:32" ht="230.25" hidden="1" outlineLevel="3" thickBot="1" x14ac:dyDescent="0.25">
      <c r="A1748" s="251" t="s">
        <v>5513</v>
      </c>
      <c r="B1748" s="596" t="s">
        <v>3985</v>
      </c>
      <c r="C1748" s="598" t="s">
        <v>4015</v>
      </c>
      <c r="D1748" s="604" t="s">
        <v>409</v>
      </c>
      <c r="E1748" s="209" t="s">
        <v>194</v>
      </c>
      <c r="F1748" s="139" t="s">
        <v>3983</v>
      </c>
      <c r="G1748" s="206" t="s">
        <v>3944</v>
      </c>
      <c r="H1748" s="217" t="s">
        <v>1228</v>
      </c>
      <c r="I1748" s="145" t="s">
        <v>1178</v>
      </c>
      <c r="J1748" s="130">
        <v>3</v>
      </c>
      <c r="K1748" s="259" t="s">
        <v>185</v>
      </c>
      <c r="L1748" s="215" t="s">
        <v>411</v>
      </c>
      <c r="M1748" s="166">
        <v>1</v>
      </c>
      <c r="N1748" s="329">
        <f t="shared" si="278"/>
        <v>3</v>
      </c>
      <c r="O1748" s="551" t="s">
        <v>6563</v>
      </c>
      <c r="P1748" s="323" t="s">
        <v>6387</v>
      </c>
      <c r="Q1748" s="340">
        <v>2</v>
      </c>
      <c r="R1748" s="223">
        <f t="shared" si="279"/>
        <v>6</v>
      </c>
      <c r="S1748" s="193"/>
      <c r="T1748" s="193"/>
      <c r="U1748" s="193"/>
      <c r="V1748" s="193"/>
      <c r="W1748" s="433"/>
      <c r="X1748" s="433"/>
      <c r="Y1748" s="151"/>
      <c r="Z1748" s="433"/>
      <c r="AA1748" s="433"/>
      <c r="AB1748" s="152"/>
      <c r="AC1748" s="155"/>
      <c r="AD1748" s="119"/>
      <c r="AE1748" s="78"/>
      <c r="AF1748" s="123">
        <f t="shared" si="273"/>
        <v>13466</v>
      </c>
    </row>
    <row r="1749" spans="1:32" ht="230.25" hidden="1" outlineLevel="3" thickBot="1" x14ac:dyDescent="0.25">
      <c r="A1749" s="251" t="s">
        <v>5514</v>
      </c>
      <c r="B1749" s="597"/>
      <c r="C1749" s="599"/>
      <c r="D1749" s="605"/>
      <c r="E1749" s="209" t="s">
        <v>251</v>
      </c>
      <c r="F1749" s="209" t="s">
        <v>3973</v>
      </c>
      <c r="G1749" s="160" t="s">
        <v>729</v>
      </c>
      <c r="H1749" s="535" t="s">
        <v>1804</v>
      </c>
      <c r="I1749" s="215" t="s">
        <v>768</v>
      </c>
      <c r="J1749" s="257">
        <v>1</v>
      </c>
      <c r="K1749" s="134" t="s">
        <v>446</v>
      </c>
      <c r="L1749" s="125" t="s">
        <v>5792</v>
      </c>
      <c r="M1749" s="166">
        <v>1</v>
      </c>
      <c r="N1749" s="329">
        <f t="shared" si="278"/>
        <v>1</v>
      </c>
      <c r="O1749" s="551" t="s">
        <v>6563</v>
      </c>
      <c r="P1749" s="70" t="s">
        <v>103</v>
      </c>
      <c r="Q1749" s="340">
        <v>5</v>
      </c>
      <c r="R1749" s="223">
        <f t="shared" si="279"/>
        <v>5</v>
      </c>
      <c r="S1749" s="193"/>
      <c r="T1749" s="193"/>
      <c r="U1749" s="193"/>
      <c r="V1749" s="193"/>
      <c r="W1749" s="433"/>
      <c r="X1749" s="433"/>
      <c r="Y1749" s="151"/>
      <c r="Z1749" s="433"/>
      <c r="AA1749" s="433"/>
      <c r="AB1749" s="152"/>
      <c r="AC1749" s="155"/>
      <c r="AD1749" s="119"/>
      <c r="AE1749" s="78"/>
      <c r="AF1749" s="123">
        <f t="shared" si="273"/>
        <v>13467</v>
      </c>
    </row>
    <row r="1750" spans="1:32" ht="230.25" hidden="1" outlineLevel="3" thickBot="1" x14ac:dyDescent="0.25">
      <c r="A1750" s="251" t="s">
        <v>5515</v>
      </c>
      <c r="B1750" s="596" t="s">
        <v>3985</v>
      </c>
      <c r="C1750" s="623" t="s">
        <v>4014</v>
      </c>
      <c r="D1750" s="603" t="s">
        <v>409</v>
      </c>
      <c r="E1750" s="209" t="s">
        <v>194</v>
      </c>
      <c r="F1750" s="139" t="s">
        <v>3984</v>
      </c>
      <c r="G1750" s="209" t="s">
        <v>1247</v>
      </c>
      <c r="H1750" s="217" t="s">
        <v>1228</v>
      </c>
      <c r="I1750" s="145" t="s">
        <v>1178</v>
      </c>
      <c r="J1750" s="130">
        <v>3</v>
      </c>
      <c r="K1750" s="259" t="s">
        <v>185</v>
      </c>
      <c r="L1750" s="215" t="s">
        <v>411</v>
      </c>
      <c r="M1750" s="166">
        <v>1</v>
      </c>
      <c r="N1750" s="329">
        <f t="shared" si="278"/>
        <v>3</v>
      </c>
      <c r="O1750" s="551" t="s">
        <v>6563</v>
      </c>
      <c r="P1750" s="152" t="s">
        <v>6373</v>
      </c>
      <c r="Q1750" s="340">
        <v>2</v>
      </c>
      <c r="R1750" s="223">
        <f t="shared" si="279"/>
        <v>6</v>
      </c>
      <c r="S1750" s="193"/>
      <c r="T1750" s="193"/>
      <c r="U1750" s="193"/>
      <c r="V1750" s="193"/>
      <c r="W1750" s="433"/>
      <c r="X1750" s="433"/>
      <c r="Y1750" s="151"/>
      <c r="Z1750" s="433"/>
      <c r="AA1750" s="433"/>
      <c r="AB1750" s="152"/>
      <c r="AC1750" s="155"/>
      <c r="AD1750" s="119"/>
      <c r="AE1750" s="78"/>
      <c r="AF1750" s="123">
        <f t="shared" si="273"/>
        <v>13468</v>
      </c>
    </row>
    <row r="1751" spans="1:32" ht="230.25" hidden="1" outlineLevel="3" thickBot="1" x14ac:dyDescent="0.25">
      <c r="A1751" s="251" t="s">
        <v>5516</v>
      </c>
      <c r="B1751" s="597"/>
      <c r="C1751" s="599"/>
      <c r="D1751" s="605"/>
      <c r="E1751" s="209" t="s">
        <v>251</v>
      </c>
      <c r="F1751" s="209" t="s">
        <v>3973</v>
      </c>
      <c r="G1751" s="160" t="s">
        <v>729</v>
      </c>
      <c r="H1751" s="535" t="s">
        <v>1804</v>
      </c>
      <c r="I1751" s="215" t="s">
        <v>768</v>
      </c>
      <c r="J1751" s="257">
        <v>1</v>
      </c>
      <c r="K1751" s="134" t="s">
        <v>446</v>
      </c>
      <c r="L1751" s="125" t="s">
        <v>5792</v>
      </c>
      <c r="M1751" s="166">
        <v>1</v>
      </c>
      <c r="N1751" s="329">
        <f t="shared" si="278"/>
        <v>1</v>
      </c>
      <c r="O1751" s="551" t="s">
        <v>6563</v>
      </c>
      <c r="P1751" s="70" t="s">
        <v>103</v>
      </c>
      <c r="Q1751" s="340">
        <v>5</v>
      </c>
      <c r="R1751" s="223">
        <f t="shared" si="279"/>
        <v>5</v>
      </c>
      <c r="S1751" s="193"/>
      <c r="T1751" s="193"/>
      <c r="U1751" s="193"/>
      <c r="V1751" s="193"/>
      <c r="W1751" s="433"/>
      <c r="X1751" s="433"/>
      <c r="Y1751" s="151"/>
      <c r="Z1751" s="433"/>
      <c r="AA1751" s="433"/>
      <c r="AB1751" s="152"/>
      <c r="AC1751" s="155"/>
      <c r="AD1751" s="119"/>
      <c r="AE1751" s="78"/>
      <c r="AF1751" s="123">
        <f t="shared" si="273"/>
        <v>13469</v>
      </c>
    </row>
    <row r="1752" spans="1:32" ht="230.25" hidden="1" outlineLevel="3" thickBot="1" x14ac:dyDescent="0.25">
      <c r="A1752" s="251" t="s">
        <v>5517</v>
      </c>
      <c r="B1752" s="596" t="s">
        <v>3986</v>
      </c>
      <c r="C1752" s="601" t="s">
        <v>4013</v>
      </c>
      <c r="D1752" s="638" t="s">
        <v>3974</v>
      </c>
      <c r="E1752" s="209" t="s">
        <v>160</v>
      </c>
      <c r="F1752" s="209" t="s">
        <v>3973</v>
      </c>
      <c r="G1752" s="160" t="s">
        <v>729</v>
      </c>
      <c r="H1752" s="535" t="s">
        <v>1804</v>
      </c>
      <c r="I1752" s="215" t="s">
        <v>768</v>
      </c>
      <c r="J1752" s="255">
        <v>1</v>
      </c>
      <c r="K1752" s="178" t="s">
        <v>406</v>
      </c>
      <c r="L1752" s="256" t="s">
        <v>407</v>
      </c>
      <c r="M1752" s="166">
        <v>1</v>
      </c>
      <c r="N1752" s="329">
        <f t="shared" si="278"/>
        <v>1</v>
      </c>
      <c r="O1752" s="551" t="s">
        <v>6563</v>
      </c>
      <c r="P1752" s="70" t="s">
        <v>103</v>
      </c>
      <c r="Q1752" s="340">
        <v>5</v>
      </c>
      <c r="R1752" s="223">
        <f t="shared" si="279"/>
        <v>5</v>
      </c>
      <c r="S1752" s="193"/>
      <c r="T1752" s="193"/>
      <c r="U1752" s="193"/>
      <c r="V1752" s="193"/>
      <c r="W1752" s="433"/>
      <c r="X1752" s="433"/>
      <c r="Y1752" s="151"/>
      <c r="Z1752" s="433"/>
      <c r="AA1752" s="433"/>
      <c r="AB1752" s="152"/>
      <c r="AC1752" s="155"/>
      <c r="AD1752" s="119"/>
      <c r="AE1752" s="78"/>
      <c r="AF1752" s="123">
        <f t="shared" si="273"/>
        <v>13470</v>
      </c>
    </row>
    <row r="1753" spans="1:32" ht="230.25" hidden="1" outlineLevel="3" thickBot="1" x14ac:dyDescent="0.25">
      <c r="A1753" s="251" t="s">
        <v>5518</v>
      </c>
      <c r="B1753" s="597"/>
      <c r="C1753" s="602"/>
      <c r="D1753" s="625"/>
      <c r="E1753" s="209" t="s">
        <v>163</v>
      </c>
      <c r="F1753" s="209" t="s">
        <v>3987</v>
      </c>
      <c r="G1753" s="209" t="s">
        <v>1247</v>
      </c>
      <c r="H1753" s="217" t="s">
        <v>1228</v>
      </c>
      <c r="I1753" s="215" t="s">
        <v>1178</v>
      </c>
      <c r="J1753" s="255">
        <v>3</v>
      </c>
      <c r="K1753" s="259" t="s">
        <v>185</v>
      </c>
      <c r="L1753" s="215" t="s">
        <v>411</v>
      </c>
      <c r="M1753" s="166">
        <v>1</v>
      </c>
      <c r="N1753" s="329">
        <f t="shared" si="278"/>
        <v>3</v>
      </c>
      <c r="O1753" s="551" t="s">
        <v>6563</v>
      </c>
      <c r="P1753" s="152" t="s">
        <v>6373</v>
      </c>
      <c r="Q1753" s="340">
        <v>2</v>
      </c>
      <c r="R1753" s="223">
        <f t="shared" si="279"/>
        <v>6</v>
      </c>
      <c r="S1753" s="193"/>
      <c r="T1753" s="193"/>
      <c r="U1753" s="193"/>
      <c r="V1753" s="193"/>
      <c r="W1753" s="433"/>
      <c r="X1753" s="433"/>
      <c r="Y1753" s="151"/>
      <c r="Z1753" s="433"/>
      <c r="AA1753" s="433"/>
      <c r="AB1753" s="152"/>
      <c r="AC1753" s="155"/>
      <c r="AD1753" s="119"/>
      <c r="AE1753" s="78"/>
      <c r="AF1753" s="123">
        <f t="shared" si="273"/>
        <v>13471</v>
      </c>
    </row>
    <row r="1754" spans="1:32" ht="230.25" hidden="1" outlineLevel="3" thickBot="1" x14ac:dyDescent="0.25">
      <c r="A1754" s="251" t="s">
        <v>5519</v>
      </c>
      <c r="B1754" s="596" t="s">
        <v>5827</v>
      </c>
      <c r="C1754" s="600" t="s">
        <v>4012</v>
      </c>
      <c r="D1754" s="624" t="s">
        <v>1551</v>
      </c>
      <c r="E1754" s="139" t="s">
        <v>160</v>
      </c>
      <c r="F1754" s="373" t="s">
        <v>6368</v>
      </c>
      <c r="G1754" s="133" t="s">
        <v>1416</v>
      </c>
      <c r="H1754" s="535" t="s">
        <v>1804</v>
      </c>
      <c r="I1754" s="133" t="s">
        <v>768</v>
      </c>
      <c r="J1754" s="255">
        <v>1</v>
      </c>
      <c r="K1754" s="133" t="s">
        <v>193</v>
      </c>
      <c r="L1754" s="256" t="s">
        <v>430</v>
      </c>
      <c r="M1754" s="166">
        <v>1</v>
      </c>
      <c r="N1754" s="329">
        <f t="shared" si="278"/>
        <v>1</v>
      </c>
      <c r="O1754" s="551" t="s">
        <v>6563</v>
      </c>
      <c r="P1754" s="152" t="s">
        <v>103</v>
      </c>
      <c r="Q1754" s="340">
        <v>5</v>
      </c>
      <c r="R1754" s="223">
        <f t="shared" si="279"/>
        <v>5</v>
      </c>
      <c r="S1754" s="193"/>
      <c r="T1754" s="193"/>
      <c r="U1754" s="193"/>
      <c r="V1754" s="193"/>
      <c r="W1754" s="433"/>
      <c r="X1754" s="433"/>
      <c r="Y1754" s="151"/>
      <c r="Z1754" s="433"/>
      <c r="AA1754" s="433"/>
      <c r="AB1754" s="152"/>
      <c r="AC1754" s="155"/>
      <c r="AD1754" s="119"/>
      <c r="AE1754" s="78"/>
      <c r="AF1754" s="123">
        <f t="shared" si="273"/>
        <v>13472</v>
      </c>
    </row>
    <row r="1755" spans="1:32" ht="230.25" hidden="1" outlineLevel="3" thickBot="1" x14ac:dyDescent="0.25">
      <c r="A1755" s="251" t="s">
        <v>5520</v>
      </c>
      <c r="B1755" s="597"/>
      <c r="C1755" s="602"/>
      <c r="D1755" s="625"/>
      <c r="E1755" s="139" t="s">
        <v>799</v>
      </c>
      <c r="F1755" s="139" t="s">
        <v>3988</v>
      </c>
      <c r="G1755" s="206" t="s">
        <v>3944</v>
      </c>
      <c r="H1755" s="217" t="s">
        <v>1228</v>
      </c>
      <c r="I1755" s="215" t="s">
        <v>1178</v>
      </c>
      <c r="J1755" s="130">
        <v>3</v>
      </c>
      <c r="K1755" s="133" t="s">
        <v>193</v>
      </c>
      <c r="L1755" s="256" t="s">
        <v>430</v>
      </c>
      <c r="M1755" s="166">
        <v>1</v>
      </c>
      <c r="N1755" s="329">
        <f t="shared" si="278"/>
        <v>3</v>
      </c>
      <c r="O1755" s="551" t="s">
        <v>6563</v>
      </c>
      <c r="P1755" s="152" t="s">
        <v>103</v>
      </c>
      <c r="Q1755" s="340">
        <v>5</v>
      </c>
      <c r="R1755" s="223">
        <f t="shared" si="279"/>
        <v>15</v>
      </c>
      <c r="S1755" s="193"/>
      <c r="T1755" s="193"/>
      <c r="U1755" s="193"/>
      <c r="V1755" s="193"/>
      <c r="W1755" s="433"/>
      <c r="X1755" s="433"/>
      <c r="Y1755" s="151"/>
      <c r="Z1755" s="433"/>
      <c r="AA1755" s="433"/>
      <c r="AB1755" s="152"/>
      <c r="AC1755" s="155"/>
      <c r="AD1755" s="119"/>
      <c r="AE1755" s="78"/>
      <c r="AF1755" s="123">
        <f t="shared" si="273"/>
        <v>13473</v>
      </c>
    </row>
    <row r="1756" spans="1:32" ht="230.25" hidden="1" outlineLevel="3" thickBot="1" x14ac:dyDescent="0.25">
      <c r="A1756" s="251" t="s">
        <v>5521</v>
      </c>
      <c r="B1756" s="596" t="s">
        <v>5828</v>
      </c>
      <c r="C1756" s="600" t="s">
        <v>4011</v>
      </c>
      <c r="D1756" s="624" t="s">
        <v>1551</v>
      </c>
      <c r="E1756" s="139" t="s">
        <v>160</v>
      </c>
      <c r="F1756" s="139" t="s">
        <v>6368</v>
      </c>
      <c r="G1756" s="133" t="s">
        <v>1416</v>
      </c>
      <c r="H1756" s="526" t="s">
        <v>1227</v>
      </c>
      <c r="I1756" s="133" t="s">
        <v>768</v>
      </c>
      <c r="J1756" s="255">
        <v>1</v>
      </c>
      <c r="K1756" s="133" t="s">
        <v>193</v>
      </c>
      <c r="L1756" s="256" t="s">
        <v>430</v>
      </c>
      <c r="M1756" s="166">
        <v>1</v>
      </c>
      <c r="N1756" s="329">
        <f t="shared" si="278"/>
        <v>1</v>
      </c>
      <c r="O1756" s="551" t="s">
        <v>6563</v>
      </c>
      <c r="P1756" s="152" t="s">
        <v>103</v>
      </c>
      <c r="Q1756" s="340">
        <v>5</v>
      </c>
      <c r="R1756" s="223">
        <f t="shared" si="279"/>
        <v>5</v>
      </c>
      <c r="S1756" s="193"/>
      <c r="T1756" s="193"/>
      <c r="U1756" s="193"/>
      <c r="V1756" s="193"/>
      <c r="W1756" s="433"/>
      <c r="X1756" s="433"/>
      <c r="Y1756" s="151"/>
      <c r="Z1756" s="433"/>
      <c r="AA1756" s="433"/>
      <c r="AB1756" s="152"/>
      <c r="AC1756" s="155"/>
      <c r="AD1756" s="119"/>
      <c r="AE1756" s="78"/>
      <c r="AF1756" s="123">
        <f t="shared" si="273"/>
        <v>13474</v>
      </c>
    </row>
    <row r="1757" spans="1:32" ht="230.25" hidden="1" outlineLevel="3" thickBot="1" x14ac:dyDescent="0.25">
      <c r="A1757" s="251" t="s">
        <v>5522</v>
      </c>
      <c r="B1757" s="597"/>
      <c r="C1757" s="602"/>
      <c r="D1757" s="625"/>
      <c r="E1757" s="139" t="s">
        <v>799</v>
      </c>
      <c r="F1757" s="139" t="s">
        <v>3989</v>
      </c>
      <c r="G1757" s="209" t="s">
        <v>1247</v>
      </c>
      <c r="H1757" s="217" t="s">
        <v>1228</v>
      </c>
      <c r="I1757" s="215" t="s">
        <v>1178</v>
      </c>
      <c r="J1757" s="255">
        <v>3</v>
      </c>
      <c r="K1757" s="133" t="s">
        <v>193</v>
      </c>
      <c r="L1757" s="256" t="s">
        <v>430</v>
      </c>
      <c r="M1757" s="166">
        <v>1</v>
      </c>
      <c r="N1757" s="329">
        <f t="shared" si="278"/>
        <v>3</v>
      </c>
      <c r="O1757" s="551" t="s">
        <v>6563</v>
      </c>
      <c r="P1757" s="152" t="s">
        <v>103</v>
      </c>
      <c r="Q1757" s="340">
        <v>5</v>
      </c>
      <c r="R1757" s="223">
        <f t="shared" si="279"/>
        <v>15</v>
      </c>
      <c r="S1757" s="193"/>
      <c r="T1757" s="193"/>
      <c r="U1757" s="193"/>
      <c r="V1757" s="193"/>
      <c r="W1757" s="433"/>
      <c r="X1757" s="433"/>
      <c r="Y1757" s="151"/>
      <c r="Z1757" s="433"/>
      <c r="AA1757" s="433"/>
      <c r="AB1757" s="152"/>
      <c r="AC1757" s="155"/>
      <c r="AD1757" s="119"/>
      <c r="AE1757" s="78"/>
      <c r="AF1757" s="123">
        <f t="shared" si="273"/>
        <v>13475</v>
      </c>
    </row>
    <row r="1758" spans="1:32" ht="230.25" hidden="1" outlineLevel="3" thickBot="1" x14ac:dyDescent="0.25">
      <c r="A1758" s="144" t="s">
        <v>1745</v>
      </c>
      <c r="B1758" s="647" t="s">
        <v>3968</v>
      </c>
      <c r="C1758" s="623" t="s">
        <v>6058</v>
      </c>
      <c r="D1758" s="603" t="s">
        <v>6060</v>
      </c>
      <c r="E1758" s="224" t="s">
        <v>1439</v>
      </c>
      <c r="F1758" s="482" t="s">
        <v>6561</v>
      </c>
      <c r="G1758" s="206" t="s">
        <v>1247</v>
      </c>
      <c r="H1758" s="217" t="s">
        <v>1228</v>
      </c>
      <c r="I1758" s="145" t="s">
        <v>1178</v>
      </c>
      <c r="J1758" s="130">
        <v>3</v>
      </c>
      <c r="K1758" s="178" t="s">
        <v>193</v>
      </c>
      <c r="L1758" s="125" t="s">
        <v>430</v>
      </c>
      <c r="M1758" s="148">
        <v>2</v>
      </c>
      <c r="N1758" s="147">
        <f t="shared" ref="N1758:N1770" si="280">J1758*M1758</f>
        <v>6</v>
      </c>
      <c r="O1758" s="551" t="s">
        <v>6563</v>
      </c>
      <c r="P1758" s="323" t="s">
        <v>6374</v>
      </c>
      <c r="Q1758" s="338">
        <v>2</v>
      </c>
      <c r="R1758" s="171">
        <f t="shared" ref="R1758:R1770" si="281">J1758*M1758*Q1758</f>
        <v>12</v>
      </c>
      <c r="S1758" s="193"/>
      <c r="T1758" s="193"/>
      <c r="U1758" s="193"/>
      <c r="V1758" s="193"/>
      <c r="W1758" s="433"/>
      <c r="X1758" s="433"/>
      <c r="Y1758" s="151"/>
      <c r="Z1758" s="433"/>
      <c r="AA1758" s="433"/>
      <c r="AB1758" s="152"/>
      <c r="AC1758" s="155"/>
      <c r="AD1758" s="119"/>
      <c r="AE1758" s="78"/>
      <c r="AF1758" s="123">
        <f t="shared" si="273"/>
        <v>-9952</v>
      </c>
    </row>
    <row r="1759" spans="1:32" ht="230.25" hidden="1" outlineLevel="3" thickBot="1" x14ac:dyDescent="0.25">
      <c r="A1759" s="144" t="s">
        <v>1746</v>
      </c>
      <c r="B1759" s="648"/>
      <c r="C1759" s="598"/>
      <c r="D1759" s="604"/>
      <c r="E1759" s="224" t="s">
        <v>1438</v>
      </c>
      <c r="F1759" s="224" t="s">
        <v>1440</v>
      </c>
      <c r="G1759" s="124" t="s">
        <v>1416</v>
      </c>
      <c r="H1759" s="526" t="s">
        <v>1227</v>
      </c>
      <c r="I1759" s="145" t="s">
        <v>768</v>
      </c>
      <c r="J1759" s="130">
        <v>1</v>
      </c>
      <c r="K1759" s="178" t="s">
        <v>193</v>
      </c>
      <c r="L1759" s="125" t="s">
        <v>430</v>
      </c>
      <c r="M1759" s="148">
        <v>2</v>
      </c>
      <c r="N1759" s="147">
        <f t="shared" si="280"/>
        <v>2</v>
      </c>
      <c r="O1759" s="551" t="s">
        <v>6563</v>
      </c>
      <c r="P1759" s="152" t="s">
        <v>103</v>
      </c>
      <c r="Q1759" s="338">
        <v>5</v>
      </c>
      <c r="R1759" s="171">
        <f t="shared" si="281"/>
        <v>10</v>
      </c>
      <c r="S1759" s="193"/>
      <c r="T1759" s="193"/>
      <c r="U1759" s="193"/>
      <c r="V1759" s="193"/>
      <c r="W1759" s="433"/>
      <c r="X1759" s="433"/>
      <c r="Y1759" s="151"/>
      <c r="Z1759" s="433"/>
      <c r="AA1759" s="433"/>
      <c r="AB1759" s="152"/>
      <c r="AC1759" s="155"/>
      <c r="AD1759" s="119"/>
      <c r="AE1759" s="78"/>
      <c r="AF1759" s="123">
        <f t="shared" si="273"/>
        <v>-9953</v>
      </c>
    </row>
    <row r="1760" spans="1:32" ht="230.25" hidden="1" outlineLevel="3" thickBot="1" x14ac:dyDescent="0.25">
      <c r="A1760" s="458" t="s">
        <v>6251</v>
      </c>
      <c r="B1760" s="649"/>
      <c r="C1760" s="599"/>
      <c r="D1760" s="605"/>
      <c r="E1760" s="459" t="s">
        <v>5975</v>
      </c>
      <c r="F1760" s="139" t="s">
        <v>6308</v>
      </c>
      <c r="G1760" s="209" t="s">
        <v>1247</v>
      </c>
      <c r="H1760" s="217" t="s">
        <v>1228</v>
      </c>
      <c r="I1760" s="145" t="s">
        <v>6309</v>
      </c>
      <c r="J1760" s="130">
        <v>3</v>
      </c>
      <c r="K1760" s="178" t="s">
        <v>6310</v>
      </c>
      <c r="L1760" s="256" t="s">
        <v>6133</v>
      </c>
      <c r="M1760" s="166">
        <v>2</v>
      </c>
      <c r="N1760" s="147">
        <f t="shared" si="280"/>
        <v>6</v>
      </c>
      <c r="O1760" s="551" t="s">
        <v>6563</v>
      </c>
      <c r="P1760" s="323" t="s">
        <v>6374</v>
      </c>
      <c r="Q1760" s="338">
        <v>2</v>
      </c>
      <c r="R1760" s="171">
        <f t="shared" si="281"/>
        <v>12</v>
      </c>
      <c r="S1760" s="193"/>
      <c r="T1760" s="193"/>
      <c r="U1760" s="193"/>
      <c r="V1760" s="193"/>
      <c r="W1760" s="433"/>
      <c r="X1760" s="433"/>
      <c r="Y1760" s="151"/>
      <c r="Z1760" s="433"/>
      <c r="AA1760" s="433"/>
      <c r="AB1760" s="152"/>
      <c r="AC1760" s="155"/>
      <c r="AD1760" s="119"/>
      <c r="AE1760" s="78"/>
      <c r="AF1760" s="123">
        <f t="shared" si="273"/>
        <v>14801</v>
      </c>
    </row>
    <row r="1761" spans="1:32" ht="230.25" hidden="1" outlineLevel="3" thickBot="1" x14ac:dyDescent="0.25">
      <c r="A1761" s="458" t="s">
        <v>6252</v>
      </c>
      <c r="B1761" s="647" t="s">
        <v>3968</v>
      </c>
      <c r="C1761" s="623" t="s">
        <v>6059</v>
      </c>
      <c r="D1761" s="603" t="s">
        <v>6061</v>
      </c>
      <c r="E1761" s="224" t="s">
        <v>1439</v>
      </c>
      <c r="F1761" s="224" t="s">
        <v>1614</v>
      </c>
      <c r="G1761" s="206" t="s">
        <v>1247</v>
      </c>
      <c r="H1761" s="217" t="s">
        <v>1228</v>
      </c>
      <c r="I1761" s="145" t="s">
        <v>1178</v>
      </c>
      <c r="J1761" s="130">
        <v>3</v>
      </c>
      <c r="K1761" s="178" t="s">
        <v>193</v>
      </c>
      <c r="L1761" s="125" t="s">
        <v>430</v>
      </c>
      <c r="M1761" s="148">
        <v>2</v>
      </c>
      <c r="N1761" s="147">
        <f t="shared" si="280"/>
        <v>6</v>
      </c>
      <c r="O1761" s="551" t="s">
        <v>6563</v>
      </c>
      <c r="P1761" s="323" t="s">
        <v>6374</v>
      </c>
      <c r="Q1761" s="338">
        <v>2</v>
      </c>
      <c r="R1761" s="171">
        <f t="shared" si="281"/>
        <v>12</v>
      </c>
      <c r="S1761" s="193"/>
      <c r="T1761" s="193"/>
      <c r="U1761" s="193"/>
      <c r="V1761" s="193"/>
      <c r="W1761" s="433"/>
      <c r="X1761" s="433"/>
      <c r="Y1761" s="151"/>
      <c r="Z1761" s="433"/>
      <c r="AA1761" s="433"/>
      <c r="AB1761" s="152"/>
      <c r="AC1761" s="155"/>
      <c r="AD1761" s="119"/>
      <c r="AE1761" s="78"/>
      <c r="AF1761" s="123">
        <f t="shared" si="273"/>
        <v>14802</v>
      </c>
    </row>
    <row r="1762" spans="1:32" ht="230.25" hidden="1" outlineLevel="3" thickBot="1" x14ac:dyDescent="0.25">
      <c r="A1762" s="458" t="s">
        <v>6253</v>
      </c>
      <c r="B1762" s="648"/>
      <c r="C1762" s="598"/>
      <c r="D1762" s="604"/>
      <c r="E1762" s="224" t="s">
        <v>1438</v>
      </c>
      <c r="F1762" s="224" t="s">
        <v>1440</v>
      </c>
      <c r="G1762" s="124" t="s">
        <v>1416</v>
      </c>
      <c r="H1762" s="526" t="s">
        <v>1227</v>
      </c>
      <c r="I1762" s="145" t="s">
        <v>768</v>
      </c>
      <c r="J1762" s="130">
        <v>1</v>
      </c>
      <c r="K1762" s="178" t="s">
        <v>193</v>
      </c>
      <c r="L1762" s="125" t="s">
        <v>430</v>
      </c>
      <c r="M1762" s="148">
        <v>2</v>
      </c>
      <c r="N1762" s="147">
        <f t="shared" si="280"/>
        <v>2</v>
      </c>
      <c r="O1762" s="551" t="s">
        <v>6563</v>
      </c>
      <c r="P1762" s="152" t="s">
        <v>103</v>
      </c>
      <c r="Q1762" s="338">
        <v>5</v>
      </c>
      <c r="R1762" s="171">
        <f t="shared" si="281"/>
        <v>10</v>
      </c>
      <c r="S1762" s="193"/>
      <c r="T1762" s="193"/>
      <c r="U1762" s="193"/>
      <c r="V1762" s="193"/>
      <c r="W1762" s="433"/>
      <c r="X1762" s="433"/>
      <c r="Y1762" s="151"/>
      <c r="Z1762" s="433"/>
      <c r="AA1762" s="433"/>
      <c r="AB1762" s="152"/>
      <c r="AC1762" s="155"/>
      <c r="AD1762" s="119"/>
      <c r="AE1762" s="78"/>
      <c r="AF1762" s="123">
        <f t="shared" si="273"/>
        <v>14803</v>
      </c>
    </row>
    <row r="1763" spans="1:32" ht="230.25" hidden="1" outlineLevel="3" thickBot="1" x14ac:dyDescent="0.25">
      <c r="A1763" s="458" t="s">
        <v>6254</v>
      </c>
      <c r="B1763" s="649"/>
      <c r="C1763" s="599"/>
      <c r="D1763" s="605"/>
      <c r="E1763" s="459" t="s">
        <v>5975</v>
      </c>
      <c r="F1763" s="139" t="s">
        <v>6311</v>
      </c>
      <c r="G1763" s="209" t="s">
        <v>1247</v>
      </c>
      <c r="H1763" s="217" t="s">
        <v>1228</v>
      </c>
      <c r="I1763" s="145" t="s">
        <v>1178</v>
      </c>
      <c r="J1763" s="130">
        <v>3</v>
      </c>
      <c r="K1763" s="178" t="s">
        <v>6120</v>
      </c>
      <c r="L1763" s="256" t="s">
        <v>6133</v>
      </c>
      <c r="M1763" s="166">
        <v>2</v>
      </c>
      <c r="N1763" s="147">
        <f t="shared" si="280"/>
        <v>6</v>
      </c>
      <c r="O1763" s="551" t="s">
        <v>6563</v>
      </c>
      <c r="P1763" s="323" t="s">
        <v>6374</v>
      </c>
      <c r="Q1763" s="338">
        <v>2</v>
      </c>
      <c r="R1763" s="171">
        <f t="shared" si="281"/>
        <v>12</v>
      </c>
      <c r="S1763" s="193"/>
      <c r="T1763" s="193"/>
      <c r="U1763" s="193"/>
      <c r="V1763" s="193"/>
      <c r="W1763" s="433"/>
      <c r="X1763" s="433"/>
      <c r="Y1763" s="151"/>
      <c r="Z1763" s="433"/>
      <c r="AA1763" s="433"/>
      <c r="AB1763" s="152"/>
      <c r="AC1763" s="155"/>
      <c r="AD1763" s="119"/>
      <c r="AE1763" s="78"/>
      <c r="AF1763" s="123">
        <f t="shared" si="273"/>
        <v>14804</v>
      </c>
    </row>
    <row r="1764" spans="1:32" ht="230.25" hidden="1" outlineLevel="3" thickBot="1" x14ac:dyDescent="0.25">
      <c r="A1764" s="458" t="s">
        <v>6255</v>
      </c>
      <c r="B1764" s="647" t="s">
        <v>3968</v>
      </c>
      <c r="C1764" s="623" t="s">
        <v>6062</v>
      </c>
      <c r="D1764" s="603" t="s">
        <v>6064</v>
      </c>
      <c r="E1764" s="224" t="s">
        <v>1439</v>
      </c>
      <c r="F1764" s="224" t="s">
        <v>1614</v>
      </c>
      <c r="G1764" s="206" t="s">
        <v>1247</v>
      </c>
      <c r="H1764" s="217" t="s">
        <v>1228</v>
      </c>
      <c r="I1764" s="145" t="s">
        <v>1178</v>
      </c>
      <c r="J1764" s="130">
        <v>3</v>
      </c>
      <c r="K1764" s="178" t="s">
        <v>193</v>
      </c>
      <c r="L1764" s="125" t="s">
        <v>430</v>
      </c>
      <c r="M1764" s="148">
        <v>2</v>
      </c>
      <c r="N1764" s="147">
        <f t="shared" si="280"/>
        <v>6</v>
      </c>
      <c r="O1764" s="551" t="s">
        <v>6563</v>
      </c>
      <c r="P1764" s="323" t="s">
        <v>6374</v>
      </c>
      <c r="Q1764" s="338">
        <v>2</v>
      </c>
      <c r="R1764" s="171">
        <f t="shared" si="281"/>
        <v>12</v>
      </c>
      <c r="S1764" s="193"/>
      <c r="T1764" s="193"/>
      <c r="U1764" s="193"/>
      <c r="V1764" s="193"/>
      <c r="W1764" s="433"/>
      <c r="X1764" s="433"/>
      <c r="Y1764" s="151"/>
      <c r="Z1764" s="433"/>
      <c r="AA1764" s="433"/>
      <c r="AB1764" s="152"/>
      <c r="AC1764" s="155"/>
      <c r="AD1764" s="119"/>
      <c r="AE1764" s="78"/>
      <c r="AF1764" s="123">
        <f t="shared" si="273"/>
        <v>14805</v>
      </c>
    </row>
    <row r="1765" spans="1:32" ht="230.25" hidden="1" outlineLevel="3" thickBot="1" x14ac:dyDescent="0.25">
      <c r="A1765" s="458" t="s">
        <v>6256</v>
      </c>
      <c r="B1765" s="648"/>
      <c r="C1765" s="598"/>
      <c r="D1765" s="604"/>
      <c r="E1765" s="224" t="s">
        <v>1438</v>
      </c>
      <c r="F1765" s="224" t="s">
        <v>1440</v>
      </c>
      <c r="G1765" s="124" t="s">
        <v>1416</v>
      </c>
      <c r="H1765" s="526" t="s">
        <v>1227</v>
      </c>
      <c r="I1765" s="145" t="s">
        <v>768</v>
      </c>
      <c r="J1765" s="130">
        <v>1</v>
      </c>
      <c r="K1765" s="178" t="s">
        <v>193</v>
      </c>
      <c r="L1765" s="125" t="s">
        <v>430</v>
      </c>
      <c r="M1765" s="148">
        <v>2</v>
      </c>
      <c r="N1765" s="147">
        <f t="shared" si="280"/>
        <v>2</v>
      </c>
      <c r="O1765" s="551" t="s">
        <v>6563</v>
      </c>
      <c r="P1765" s="152" t="s">
        <v>103</v>
      </c>
      <c r="Q1765" s="338">
        <v>5</v>
      </c>
      <c r="R1765" s="171">
        <f t="shared" si="281"/>
        <v>10</v>
      </c>
      <c r="S1765" s="193"/>
      <c r="T1765" s="193"/>
      <c r="U1765" s="193"/>
      <c r="V1765" s="193"/>
      <c r="W1765" s="433"/>
      <c r="X1765" s="433"/>
      <c r="Y1765" s="151"/>
      <c r="Z1765" s="433"/>
      <c r="AA1765" s="433"/>
      <c r="AB1765" s="152"/>
      <c r="AC1765" s="155"/>
      <c r="AD1765" s="119"/>
      <c r="AE1765" s="78"/>
      <c r="AF1765" s="123">
        <f t="shared" si="273"/>
        <v>14806</v>
      </c>
    </row>
    <row r="1766" spans="1:32" ht="230.25" hidden="1" outlineLevel="3" thickBot="1" x14ac:dyDescent="0.25">
      <c r="A1766" s="458" t="s">
        <v>6257</v>
      </c>
      <c r="B1766" s="649"/>
      <c r="C1766" s="599"/>
      <c r="D1766" s="605"/>
      <c r="E1766" s="459" t="s">
        <v>5975</v>
      </c>
      <c r="F1766" s="139" t="s">
        <v>6311</v>
      </c>
      <c r="G1766" s="209" t="s">
        <v>1247</v>
      </c>
      <c r="H1766" s="217" t="s">
        <v>1228</v>
      </c>
      <c r="I1766" s="145" t="s">
        <v>1178</v>
      </c>
      <c r="J1766" s="130">
        <v>3</v>
      </c>
      <c r="K1766" s="178" t="s">
        <v>6120</v>
      </c>
      <c r="L1766" s="256" t="s">
        <v>6133</v>
      </c>
      <c r="M1766" s="166">
        <v>2</v>
      </c>
      <c r="N1766" s="147">
        <f t="shared" si="280"/>
        <v>6</v>
      </c>
      <c r="O1766" s="551" t="s">
        <v>6563</v>
      </c>
      <c r="P1766" s="323" t="s">
        <v>6374</v>
      </c>
      <c r="Q1766" s="338">
        <v>2</v>
      </c>
      <c r="R1766" s="171">
        <f t="shared" si="281"/>
        <v>12</v>
      </c>
      <c r="S1766" s="193"/>
      <c r="T1766" s="193"/>
      <c r="U1766" s="193"/>
      <c r="V1766" s="193"/>
      <c r="W1766" s="433"/>
      <c r="X1766" s="433"/>
      <c r="Y1766" s="151"/>
      <c r="Z1766" s="433"/>
      <c r="AA1766" s="433"/>
      <c r="AB1766" s="152"/>
      <c r="AC1766" s="155"/>
      <c r="AD1766" s="119"/>
      <c r="AE1766" s="78"/>
      <c r="AF1766" s="123">
        <f t="shared" si="273"/>
        <v>14807</v>
      </c>
    </row>
    <row r="1767" spans="1:32" ht="230.25" hidden="1" outlineLevel="3" thickBot="1" x14ac:dyDescent="0.25">
      <c r="A1767" s="458" t="s">
        <v>6258</v>
      </c>
      <c r="B1767" s="647" t="s">
        <v>3968</v>
      </c>
      <c r="C1767" s="623" t="s">
        <v>6063</v>
      </c>
      <c r="D1767" s="603" t="s">
        <v>6065</v>
      </c>
      <c r="E1767" s="224" t="s">
        <v>1439</v>
      </c>
      <c r="F1767" s="224" t="s">
        <v>1614</v>
      </c>
      <c r="G1767" s="206" t="s">
        <v>1247</v>
      </c>
      <c r="H1767" s="217" t="s">
        <v>1228</v>
      </c>
      <c r="I1767" s="145" t="s">
        <v>1178</v>
      </c>
      <c r="J1767" s="130">
        <v>3</v>
      </c>
      <c r="K1767" s="178" t="s">
        <v>193</v>
      </c>
      <c r="L1767" s="125" t="s">
        <v>430</v>
      </c>
      <c r="M1767" s="148">
        <v>2</v>
      </c>
      <c r="N1767" s="147">
        <f t="shared" si="280"/>
        <v>6</v>
      </c>
      <c r="O1767" s="551" t="s">
        <v>6563</v>
      </c>
      <c r="P1767" s="323" t="s">
        <v>6374</v>
      </c>
      <c r="Q1767" s="338">
        <v>2</v>
      </c>
      <c r="R1767" s="171">
        <f t="shared" si="281"/>
        <v>12</v>
      </c>
      <c r="S1767" s="193"/>
      <c r="T1767" s="193"/>
      <c r="U1767" s="193"/>
      <c r="V1767" s="193"/>
      <c r="W1767" s="433"/>
      <c r="X1767" s="433"/>
      <c r="Y1767" s="151"/>
      <c r="Z1767" s="433"/>
      <c r="AA1767" s="433"/>
      <c r="AB1767" s="152"/>
      <c r="AC1767" s="155"/>
      <c r="AD1767" s="119"/>
      <c r="AE1767" s="78"/>
      <c r="AF1767" s="123">
        <f t="shared" si="273"/>
        <v>14808</v>
      </c>
    </row>
    <row r="1768" spans="1:32" ht="230.25" hidden="1" outlineLevel="3" thickBot="1" x14ac:dyDescent="0.25">
      <c r="A1768" s="458" t="s">
        <v>6259</v>
      </c>
      <c r="B1768" s="648"/>
      <c r="C1768" s="598"/>
      <c r="D1768" s="604"/>
      <c r="E1768" s="224" t="s">
        <v>1438</v>
      </c>
      <c r="F1768" s="224" t="s">
        <v>1440</v>
      </c>
      <c r="G1768" s="124" t="s">
        <v>1416</v>
      </c>
      <c r="H1768" s="526" t="s">
        <v>1227</v>
      </c>
      <c r="I1768" s="145" t="s">
        <v>768</v>
      </c>
      <c r="J1768" s="130">
        <v>1</v>
      </c>
      <c r="K1768" s="178" t="s">
        <v>193</v>
      </c>
      <c r="L1768" s="125" t="s">
        <v>430</v>
      </c>
      <c r="M1768" s="148">
        <v>2</v>
      </c>
      <c r="N1768" s="147">
        <f t="shared" si="280"/>
        <v>2</v>
      </c>
      <c r="O1768" s="551" t="s">
        <v>6563</v>
      </c>
      <c r="P1768" s="152" t="s">
        <v>103</v>
      </c>
      <c r="Q1768" s="338">
        <v>5</v>
      </c>
      <c r="R1768" s="171">
        <f t="shared" si="281"/>
        <v>10</v>
      </c>
      <c r="S1768" s="193"/>
      <c r="T1768" s="193"/>
      <c r="U1768" s="193"/>
      <c r="V1768" s="193"/>
      <c r="W1768" s="433"/>
      <c r="X1768" s="433"/>
      <c r="Y1768" s="151"/>
      <c r="Z1768" s="433"/>
      <c r="AA1768" s="433"/>
      <c r="AB1768" s="152"/>
      <c r="AC1768" s="155"/>
      <c r="AD1768" s="119"/>
      <c r="AE1768" s="78"/>
      <c r="AF1768" s="123">
        <f t="shared" si="273"/>
        <v>14809</v>
      </c>
    </row>
    <row r="1769" spans="1:32" ht="230.25" hidden="1" outlineLevel="3" thickBot="1" x14ac:dyDescent="0.25">
      <c r="A1769" s="458" t="s">
        <v>6260</v>
      </c>
      <c r="B1769" s="649"/>
      <c r="C1769" s="599"/>
      <c r="D1769" s="605"/>
      <c r="E1769" s="459" t="s">
        <v>5975</v>
      </c>
      <c r="F1769" s="139" t="s">
        <v>6311</v>
      </c>
      <c r="G1769" s="209" t="s">
        <v>1247</v>
      </c>
      <c r="H1769" s="217" t="s">
        <v>1228</v>
      </c>
      <c r="I1769" s="145" t="s">
        <v>1178</v>
      </c>
      <c r="J1769" s="130">
        <v>3</v>
      </c>
      <c r="K1769" s="178" t="s">
        <v>6120</v>
      </c>
      <c r="L1769" s="256" t="s">
        <v>6133</v>
      </c>
      <c r="M1769" s="166">
        <v>2</v>
      </c>
      <c r="N1769" s="147">
        <f t="shared" si="280"/>
        <v>6</v>
      </c>
      <c r="O1769" s="551" t="s">
        <v>6563</v>
      </c>
      <c r="P1769" s="323" t="s">
        <v>6374</v>
      </c>
      <c r="Q1769" s="338">
        <v>2</v>
      </c>
      <c r="R1769" s="171">
        <f t="shared" si="281"/>
        <v>12</v>
      </c>
      <c r="S1769" s="193"/>
      <c r="T1769" s="193"/>
      <c r="U1769" s="193"/>
      <c r="V1769" s="193"/>
      <c r="W1769" s="433"/>
      <c r="X1769" s="433"/>
      <c r="Y1769" s="151"/>
      <c r="Z1769" s="433"/>
      <c r="AA1769" s="433"/>
      <c r="AB1769" s="152"/>
      <c r="AC1769" s="155"/>
      <c r="AD1769" s="119"/>
      <c r="AE1769" s="78"/>
      <c r="AF1769" s="123">
        <f t="shared" si="273"/>
        <v>14810</v>
      </c>
    </row>
    <row r="1770" spans="1:32" ht="230.25" hidden="1" outlineLevel="3" thickBot="1" x14ac:dyDescent="0.25">
      <c r="A1770" s="144" t="s">
        <v>1747</v>
      </c>
      <c r="B1770" s="647" t="s">
        <v>4033</v>
      </c>
      <c r="C1770" s="598" t="s">
        <v>2283</v>
      </c>
      <c r="D1770" s="604" t="s">
        <v>1506</v>
      </c>
      <c r="E1770" s="224" t="s">
        <v>160</v>
      </c>
      <c r="F1770" s="224" t="s">
        <v>1441</v>
      </c>
      <c r="G1770" s="206" t="s">
        <v>1247</v>
      </c>
      <c r="H1770" s="217" t="s">
        <v>1228</v>
      </c>
      <c r="I1770" s="145" t="s">
        <v>1178</v>
      </c>
      <c r="J1770" s="130">
        <v>3</v>
      </c>
      <c r="K1770" s="178" t="s">
        <v>193</v>
      </c>
      <c r="L1770" s="125" t="s">
        <v>430</v>
      </c>
      <c r="M1770" s="148">
        <v>2</v>
      </c>
      <c r="N1770" s="147">
        <f t="shared" si="280"/>
        <v>6</v>
      </c>
      <c r="O1770" s="551" t="s">
        <v>6563</v>
      </c>
      <c r="P1770" s="323" t="s">
        <v>103</v>
      </c>
      <c r="Q1770" s="338">
        <v>5</v>
      </c>
      <c r="R1770" s="171">
        <f t="shared" si="281"/>
        <v>30</v>
      </c>
      <c r="S1770" s="193"/>
      <c r="T1770" s="193"/>
      <c r="U1770" s="193"/>
      <c r="V1770" s="193"/>
      <c r="W1770" s="433"/>
      <c r="X1770" s="433"/>
      <c r="Y1770" s="151"/>
      <c r="Z1770" s="433"/>
      <c r="AA1770" s="433"/>
      <c r="AB1770" s="152"/>
      <c r="AC1770" s="155"/>
      <c r="AD1770" s="119"/>
      <c r="AE1770" s="78"/>
      <c r="AF1770" s="123">
        <f t="shared" si="273"/>
        <v>-9954</v>
      </c>
    </row>
    <row r="1771" spans="1:32" ht="230.25" hidden="1" outlineLevel="3" thickBot="1" x14ac:dyDescent="0.25">
      <c r="A1771" s="144" t="s">
        <v>2033</v>
      </c>
      <c r="B1771" s="649"/>
      <c r="C1771" s="599"/>
      <c r="D1771" s="605"/>
      <c r="E1771" s="224" t="s">
        <v>1445</v>
      </c>
      <c r="F1771" s="224" t="s">
        <v>1951</v>
      </c>
      <c r="G1771" s="124" t="s">
        <v>1416</v>
      </c>
      <c r="H1771" s="526" t="s">
        <v>1227</v>
      </c>
      <c r="I1771" s="145" t="s">
        <v>2021</v>
      </c>
      <c r="J1771" s="130">
        <v>1</v>
      </c>
      <c r="K1771" s="178" t="s">
        <v>193</v>
      </c>
      <c r="L1771" s="125" t="s">
        <v>430</v>
      </c>
      <c r="M1771" s="331">
        <v>1</v>
      </c>
      <c r="N1771" s="147">
        <f>M1771*J1771</f>
        <v>1</v>
      </c>
      <c r="O1771" s="551" t="s">
        <v>6563</v>
      </c>
      <c r="P1771" s="152" t="s">
        <v>103</v>
      </c>
      <c r="Q1771" s="338">
        <v>5</v>
      </c>
      <c r="R1771" s="171">
        <f>Q1771*N1771</f>
        <v>5</v>
      </c>
      <c r="S1771" s="193"/>
      <c r="T1771" s="193"/>
      <c r="U1771" s="193"/>
      <c r="V1771" s="193"/>
      <c r="W1771" s="433"/>
      <c r="X1771" s="433"/>
      <c r="Y1771" s="151"/>
      <c r="Z1771" s="433"/>
      <c r="AA1771" s="433"/>
      <c r="AB1771" s="152"/>
      <c r="AC1771" s="155"/>
      <c r="AD1771" s="119"/>
      <c r="AE1771" s="78"/>
      <c r="AF1771" s="123">
        <f t="shared" si="273"/>
        <v>11401</v>
      </c>
    </row>
    <row r="1772" spans="1:32" ht="230.25" hidden="1" outlineLevel="3" thickBot="1" x14ac:dyDescent="0.25">
      <c r="A1772" s="251" t="s">
        <v>5523</v>
      </c>
      <c r="B1772" s="596" t="s">
        <v>5891</v>
      </c>
      <c r="C1772" s="600" t="s">
        <v>4010</v>
      </c>
      <c r="D1772" s="624" t="s">
        <v>409</v>
      </c>
      <c r="E1772" s="139" t="s">
        <v>208</v>
      </c>
      <c r="F1772" s="209" t="s">
        <v>1549</v>
      </c>
      <c r="G1772" s="160" t="s">
        <v>729</v>
      </c>
      <c r="H1772" s="526" t="s">
        <v>1227</v>
      </c>
      <c r="I1772" s="215" t="s">
        <v>768</v>
      </c>
      <c r="J1772" s="257">
        <v>1</v>
      </c>
      <c r="K1772" s="259" t="s">
        <v>192</v>
      </c>
      <c r="L1772" s="215" t="s">
        <v>203</v>
      </c>
      <c r="M1772" s="166">
        <v>1</v>
      </c>
      <c r="N1772" s="329">
        <f t="shared" ref="N1772:N1787" si="282">J1772*M1772</f>
        <v>1</v>
      </c>
      <c r="O1772" s="551" t="s">
        <v>6563</v>
      </c>
      <c r="P1772" s="158" t="s">
        <v>675</v>
      </c>
      <c r="Q1772" s="340">
        <v>5</v>
      </c>
      <c r="R1772" s="223">
        <f t="shared" ref="R1772:R1787" si="283">J1772*M1772*Q1772</f>
        <v>5</v>
      </c>
      <c r="S1772" s="193"/>
      <c r="T1772" s="193"/>
      <c r="U1772" s="193"/>
      <c r="V1772" s="193"/>
      <c r="W1772" s="433"/>
      <c r="X1772" s="433"/>
      <c r="Y1772" s="151"/>
      <c r="Z1772" s="433"/>
      <c r="AA1772" s="433"/>
      <c r="AB1772" s="152"/>
      <c r="AC1772" s="155"/>
      <c r="AD1772" s="119"/>
      <c r="AE1772" s="78"/>
      <c r="AF1772" s="123">
        <f t="shared" si="273"/>
        <v>13476</v>
      </c>
    </row>
    <row r="1773" spans="1:32" ht="230.25" hidden="1" outlineLevel="3" thickBot="1" x14ac:dyDescent="0.25">
      <c r="A1773" s="251" t="s">
        <v>5524</v>
      </c>
      <c r="B1773" s="597"/>
      <c r="C1773" s="602"/>
      <c r="D1773" s="625"/>
      <c r="E1773" s="209" t="s">
        <v>1950</v>
      </c>
      <c r="F1773" s="139" t="s">
        <v>5892</v>
      </c>
      <c r="G1773" s="209" t="s">
        <v>1247</v>
      </c>
      <c r="H1773" s="252" t="s">
        <v>1228</v>
      </c>
      <c r="I1773" s="215" t="s">
        <v>1178</v>
      </c>
      <c r="J1773" s="255">
        <v>3</v>
      </c>
      <c r="K1773" s="178" t="s">
        <v>453</v>
      </c>
      <c r="L1773" s="256" t="s">
        <v>449</v>
      </c>
      <c r="M1773" s="334">
        <v>1</v>
      </c>
      <c r="N1773" s="329">
        <f t="shared" si="282"/>
        <v>3</v>
      </c>
      <c r="O1773" s="551" t="s">
        <v>6563</v>
      </c>
      <c r="P1773" s="152"/>
      <c r="Q1773" s="340">
        <v>2</v>
      </c>
      <c r="R1773" s="223">
        <f t="shared" si="283"/>
        <v>6</v>
      </c>
      <c r="S1773" s="193"/>
      <c r="T1773" s="193"/>
      <c r="U1773" s="193"/>
      <c r="V1773" s="193"/>
      <c r="W1773" s="433"/>
      <c r="X1773" s="433"/>
      <c r="Y1773" s="151"/>
      <c r="Z1773" s="433"/>
      <c r="AA1773" s="433"/>
      <c r="AB1773" s="152"/>
      <c r="AC1773" s="155"/>
      <c r="AD1773" s="119"/>
      <c r="AE1773" s="78"/>
      <c r="AF1773" s="123">
        <f t="shared" si="273"/>
        <v>13477</v>
      </c>
    </row>
    <row r="1774" spans="1:32" ht="230.25" hidden="1" outlineLevel="3" thickBot="1" x14ac:dyDescent="0.25">
      <c r="A1774" s="251" t="s">
        <v>5525</v>
      </c>
      <c r="B1774" s="596" t="s">
        <v>5891</v>
      </c>
      <c r="C1774" s="635" t="s">
        <v>4009</v>
      </c>
      <c r="D1774" s="627" t="s">
        <v>409</v>
      </c>
      <c r="E1774" s="139" t="s">
        <v>208</v>
      </c>
      <c r="F1774" s="209" t="s">
        <v>1549</v>
      </c>
      <c r="G1774" s="160" t="s">
        <v>729</v>
      </c>
      <c r="H1774" s="526" t="s">
        <v>1227</v>
      </c>
      <c r="I1774" s="215" t="s">
        <v>768</v>
      </c>
      <c r="J1774" s="257">
        <v>1</v>
      </c>
      <c r="K1774" s="259" t="s">
        <v>192</v>
      </c>
      <c r="L1774" s="215" t="s">
        <v>203</v>
      </c>
      <c r="M1774" s="166">
        <v>1</v>
      </c>
      <c r="N1774" s="329">
        <f t="shared" si="282"/>
        <v>1</v>
      </c>
      <c r="O1774" s="551" t="s">
        <v>6563</v>
      </c>
      <c r="P1774" s="158" t="s">
        <v>675</v>
      </c>
      <c r="Q1774" s="340">
        <v>5</v>
      </c>
      <c r="R1774" s="223">
        <f t="shared" si="283"/>
        <v>5</v>
      </c>
      <c r="S1774" s="193"/>
      <c r="T1774" s="193"/>
      <c r="U1774" s="193"/>
      <c r="V1774" s="193"/>
      <c r="W1774" s="433"/>
      <c r="X1774" s="433"/>
      <c r="Y1774" s="151"/>
      <c r="Z1774" s="433"/>
      <c r="AA1774" s="433"/>
      <c r="AB1774" s="152"/>
      <c r="AC1774" s="155"/>
      <c r="AD1774" s="119"/>
      <c r="AE1774" s="78"/>
      <c r="AF1774" s="123">
        <f t="shared" si="273"/>
        <v>13478</v>
      </c>
    </row>
    <row r="1775" spans="1:32" ht="230.25" hidden="1" outlineLevel="3" thickBot="1" x14ac:dyDescent="0.25">
      <c r="A1775" s="251" t="s">
        <v>5526</v>
      </c>
      <c r="B1775" s="597"/>
      <c r="C1775" s="635"/>
      <c r="D1775" s="627"/>
      <c r="E1775" s="209" t="s">
        <v>1950</v>
      </c>
      <c r="F1775" s="139" t="s">
        <v>5893</v>
      </c>
      <c r="G1775" s="209" t="s">
        <v>5894</v>
      </c>
      <c r="H1775" s="252" t="s">
        <v>1228</v>
      </c>
      <c r="I1775" s="215" t="s">
        <v>1178</v>
      </c>
      <c r="J1775" s="255">
        <v>3</v>
      </c>
      <c r="K1775" s="178" t="s">
        <v>453</v>
      </c>
      <c r="L1775" s="256" t="s">
        <v>449</v>
      </c>
      <c r="M1775" s="253">
        <v>1</v>
      </c>
      <c r="N1775" s="329">
        <f t="shared" si="282"/>
        <v>3</v>
      </c>
      <c r="O1775" s="551" t="s">
        <v>6563</v>
      </c>
      <c r="P1775" s="152" t="s">
        <v>6374</v>
      </c>
      <c r="Q1775" s="340">
        <v>2</v>
      </c>
      <c r="R1775" s="223">
        <f t="shared" si="283"/>
        <v>6</v>
      </c>
      <c r="S1775" s="193"/>
      <c r="T1775" s="193"/>
      <c r="U1775" s="193"/>
      <c r="V1775" s="193"/>
      <c r="W1775" s="433"/>
      <c r="X1775" s="433"/>
      <c r="Y1775" s="151"/>
      <c r="Z1775" s="433"/>
      <c r="AA1775" s="433"/>
      <c r="AB1775" s="152"/>
      <c r="AC1775" s="155"/>
      <c r="AD1775" s="119"/>
      <c r="AE1775" s="78"/>
      <c r="AF1775" s="123">
        <f t="shared" si="273"/>
        <v>13479</v>
      </c>
    </row>
    <row r="1776" spans="1:32" ht="230.25" hidden="1" outlineLevel="3" thickBot="1" x14ac:dyDescent="0.25">
      <c r="A1776" s="251" t="s">
        <v>5527</v>
      </c>
      <c r="B1776" s="596" t="s">
        <v>5895</v>
      </c>
      <c r="C1776" s="598" t="s">
        <v>4008</v>
      </c>
      <c r="D1776" s="604" t="s">
        <v>409</v>
      </c>
      <c r="E1776" s="209" t="s">
        <v>194</v>
      </c>
      <c r="F1776" s="139" t="s">
        <v>5892</v>
      </c>
      <c r="G1776" s="209" t="s">
        <v>1247</v>
      </c>
      <c r="H1776" s="217" t="s">
        <v>1228</v>
      </c>
      <c r="I1776" s="145" t="s">
        <v>1178</v>
      </c>
      <c r="J1776" s="130">
        <v>3</v>
      </c>
      <c r="K1776" s="259" t="s">
        <v>185</v>
      </c>
      <c r="L1776" s="215" t="s">
        <v>411</v>
      </c>
      <c r="M1776" s="166">
        <v>1</v>
      </c>
      <c r="N1776" s="329">
        <f t="shared" si="282"/>
        <v>3</v>
      </c>
      <c r="O1776" s="551" t="s">
        <v>6563</v>
      </c>
      <c r="P1776" s="152" t="s">
        <v>6374</v>
      </c>
      <c r="Q1776" s="340">
        <v>2</v>
      </c>
      <c r="R1776" s="223">
        <f t="shared" si="283"/>
        <v>6</v>
      </c>
      <c r="S1776" s="193"/>
      <c r="T1776" s="193"/>
      <c r="U1776" s="193"/>
      <c r="V1776" s="193"/>
      <c r="W1776" s="433"/>
      <c r="X1776" s="433"/>
      <c r="Y1776" s="151"/>
      <c r="Z1776" s="433"/>
      <c r="AA1776" s="433"/>
      <c r="AB1776" s="152"/>
      <c r="AC1776" s="155"/>
      <c r="AD1776" s="119"/>
      <c r="AE1776" s="78"/>
      <c r="AF1776" s="123">
        <f t="shared" ref="AF1776:AF1839" si="284">VALUE(RIGHT((IF(A1776="",0,A1776)),5))</f>
        <v>13480</v>
      </c>
    </row>
    <row r="1777" spans="1:32" ht="230.25" hidden="1" outlineLevel="3" thickBot="1" x14ac:dyDescent="0.25">
      <c r="A1777" s="251" t="s">
        <v>5528</v>
      </c>
      <c r="B1777" s="597"/>
      <c r="C1777" s="599"/>
      <c r="D1777" s="605"/>
      <c r="E1777" s="209" t="s">
        <v>251</v>
      </c>
      <c r="F1777" s="209" t="s">
        <v>3973</v>
      </c>
      <c r="G1777" s="160" t="s">
        <v>729</v>
      </c>
      <c r="H1777" s="526" t="s">
        <v>1227</v>
      </c>
      <c r="I1777" s="215" t="s">
        <v>768</v>
      </c>
      <c r="J1777" s="257">
        <v>1</v>
      </c>
      <c r="K1777" s="134" t="s">
        <v>446</v>
      </c>
      <c r="L1777" s="125" t="s">
        <v>5792</v>
      </c>
      <c r="M1777" s="166">
        <v>1</v>
      </c>
      <c r="N1777" s="329">
        <f t="shared" si="282"/>
        <v>1</v>
      </c>
      <c r="O1777" s="551" t="s">
        <v>6563</v>
      </c>
      <c r="P1777" s="70" t="s">
        <v>103</v>
      </c>
      <c r="Q1777" s="340">
        <v>5</v>
      </c>
      <c r="R1777" s="223">
        <f t="shared" si="283"/>
        <v>5</v>
      </c>
      <c r="S1777" s="193"/>
      <c r="T1777" s="193"/>
      <c r="U1777" s="193"/>
      <c r="V1777" s="193"/>
      <c r="W1777" s="433"/>
      <c r="X1777" s="433"/>
      <c r="Y1777" s="151"/>
      <c r="Z1777" s="433"/>
      <c r="AA1777" s="433"/>
      <c r="AB1777" s="152"/>
      <c r="AC1777" s="155"/>
      <c r="AD1777" s="119"/>
      <c r="AE1777" s="78"/>
      <c r="AF1777" s="123">
        <f t="shared" si="284"/>
        <v>13481</v>
      </c>
    </row>
    <row r="1778" spans="1:32" ht="230.25" hidden="1" outlineLevel="3" thickBot="1" x14ac:dyDescent="0.25">
      <c r="A1778" s="251" t="s">
        <v>5529</v>
      </c>
      <c r="B1778" s="596" t="s">
        <v>5895</v>
      </c>
      <c r="C1778" s="598" t="s">
        <v>4007</v>
      </c>
      <c r="D1778" s="604" t="s">
        <v>409</v>
      </c>
      <c r="E1778" s="209" t="s">
        <v>194</v>
      </c>
      <c r="F1778" s="139" t="s">
        <v>5893</v>
      </c>
      <c r="G1778" s="206" t="s">
        <v>5894</v>
      </c>
      <c r="H1778" s="217" t="s">
        <v>1228</v>
      </c>
      <c r="I1778" s="145" t="s">
        <v>1178</v>
      </c>
      <c r="J1778" s="130">
        <v>3</v>
      </c>
      <c r="K1778" s="259" t="s">
        <v>185</v>
      </c>
      <c r="L1778" s="215" t="s">
        <v>411</v>
      </c>
      <c r="M1778" s="166">
        <v>1</v>
      </c>
      <c r="N1778" s="329">
        <f t="shared" si="282"/>
        <v>3</v>
      </c>
      <c r="O1778" s="551" t="s">
        <v>6563</v>
      </c>
      <c r="P1778" s="152" t="s">
        <v>6374</v>
      </c>
      <c r="Q1778" s="340">
        <v>2</v>
      </c>
      <c r="R1778" s="223">
        <f t="shared" si="283"/>
        <v>6</v>
      </c>
      <c r="S1778" s="193"/>
      <c r="T1778" s="193"/>
      <c r="U1778" s="193"/>
      <c r="V1778" s="193"/>
      <c r="W1778" s="433"/>
      <c r="X1778" s="433"/>
      <c r="Y1778" s="151"/>
      <c r="Z1778" s="433"/>
      <c r="AA1778" s="433"/>
      <c r="AB1778" s="152"/>
      <c r="AC1778" s="155"/>
      <c r="AD1778" s="119"/>
      <c r="AE1778" s="78"/>
      <c r="AF1778" s="123">
        <f t="shared" si="284"/>
        <v>13482</v>
      </c>
    </row>
    <row r="1779" spans="1:32" ht="230.25" hidden="1" outlineLevel="3" thickBot="1" x14ac:dyDescent="0.25">
      <c r="A1779" s="251" t="s">
        <v>5530</v>
      </c>
      <c r="B1779" s="597"/>
      <c r="C1779" s="599"/>
      <c r="D1779" s="605"/>
      <c r="E1779" s="209" t="s">
        <v>251</v>
      </c>
      <c r="F1779" s="209" t="s">
        <v>3973</v>
      </c>
      <c r="G1779" s="160" t="s">
        <v>729</v>
      </c>
      <c r="H1779" s="526" t="s">
        <v>1227</v>
      </c>
      <c r="I1779" s="215" t="s">
        <v>768</v>
      </c>
      <c r="J1779" s="257">
        <v>1</v>
      </c>
      <c r="K1779" s="134" t="s">
        <v>446</v>
      </c>
      <c r="L1779" s="125" t="s">
        <v>5792</v>
      </c>
      <c r="M1779" s="166">
        <v>1</v>
      </c>
      <c r="N1779" s="329">
        <f t="shared" si="282"/>
        <v>1</v>
      </c>
      <c r="O1779" s="551" t="s">
        <v>6563</v>
      </c>
      <c r="P1779" s="70" t="s">
        <v>103</v>
      </c>
      <c r="Q1779" s="340">
        <v>5</v>
      </c>
      <c r="R1779" s="223">
        <f t="shared" si="283"/>
        <v>5</v>
      </c>
      <c r="S1779" s="193"/>
      <c r="T1779" s="193"/>
      <c r="U1779" s="193"/>
      <c r="V1779" s="193"/>
      <c r="W1779" s="433"/>
      <c r="X1779" s="433"/>
      <c r="Y1779" s="151"/>
      <c r="Z1779" s="433"/>
      <c r="AA1779" s="433"/>
      <c r="AB1779" s="152"/>
      <c r="AC1779" s="155"/>
      <c r="AD1779" s="119"/>
      <c r="AE1779" s="78"/>
      <c r="AF1779" s="123">
        <f t="shared" si="284"/>
        <v>13483</v>
      </c>
    </row>
    <row r="1780" spans="1:32" ht="230.25" hidden="1" outlineLevel="3" thickBot="1" x14ac:dyDescent="0.25">
      <c r="A1780" s="251" t="s">
        <v>5531</v>
      </c>
      <c r="B1780" s="596" t="s">
        <v>5896</v>
      </c>
      <c r="C1780" s="669" t="s">
        <v>4006</v>
      </c>
      <c r="D1780" s="680" t="s">
        <v>3974</v>
      </c>
      <c r="E1780" s="209" t="s">
        <v>160</v>
      </c>
      <c r="F1780" s="209" t="s">
        <v>3973</v>
      </c>
      <c r="G1780" s="160" t="s">
        <v>729</v>
      </c>
      <c r="H1780" s="526" t="s">
        <v>1227</v>
      </c>
      <c r="I1780" s="215" t="s">
        <v>768</v>
      </c>
      <c r="J1780" s="255">
        <v>1</v>
      </c>
      <c r="K1780" s="178" t="s">
        <v>406</v>
      </c>
      <c r="L1780" s="256" t="s">
        <v>407</v>
      </c>
      <c r="M1780" s="166">
        <v>1</v>
      </c>
      <c r="N1780" s="329">
        <f t="shared" si="282"/>
        <v>1</v>
      </c>
      <c r="O1780" s="551" t="s">
        <v>6563</v>
      </c>
      <c r="P1780" s="70" t="s">
        <v>103</v>
      </c>
      <c r="Q1780" s="340">
        <v>5</v>
      </c>
      <c r="R1780" s="223">
        <f t="shared" si="283"/>
        <v>5</v>
      </c>
      <c r="S1780" s="193"/>
      <c r="T1780" s="193"/>
      <c r="U1780" s="193"/>
      <c r="V1780" s="193"/>
      <c r="W1780" s="433"/>
      <c r="X1780" s="433"/>
      <c r="Y1780" s="151"/>
      <c r="Z1780" s="433"/>
      <c r="AA1780" s="433"/>
      <c r="AB1780" s="152"/>
      <c r="AC1780" s="155"/>
      <c r="AD1780" s="119"/>
      <c r="AE1780" s="78"/>
      <c r="AF1780" s="123">
        <f t="shared" si="284"/>
        <v>13484</v>
      </c>
    </row>
    <row r="1781" spans="1:32" ht="230.25" hidden="1" outlineLevel="3" thickBot="1" x14ac:dyDescent="0.25">
      <c r="A1781" s="251" t="s">
        <v>5532</v>
      </c>
      <c r="B1781" s="597"/>
      <c r="C1781" s="599"/>
      <c r="D1781" s="605"/>
      <c r="E1781" s="209" t="s">
        <v>163</v>
      </c>
      <c r="F1781" s="209" t="s">
        <v>5897</v>
      </c>
      <c r="G1781" s="206" t="s">
        <v>5894</v>
      </c>
      <c r="H1781" s="217" t="s">
        <v>1228</v>
      </c>
      <c r="I1781" s="145" t="s">
        <v>1178</v>
      </c>
      <c r="J1781" s="130">
        <v>3</v>
      </c>
      <c r="K1781" s="259" t="s">
        <v>185</v>
      </c>
      <c r="L1781" s="215" t="s">
        <v>411</v>
      </c>
      <c r="M1781" s="166">
        <v>1</v>
      </c>
      <c r="N1781" s="329">
        <f t="shared" si="282"/>
        <v>3</v>
      </c>
      <c r="O1781" s="551" t="s">
        <v>6563</v>
      </c>
      <c r="P1781" s="169" t="s">
        <v>6374</v>
      </c>
      <c r="Q1781" s="340">
        <v>2</v>
      </c>
      <c r="R1781" s="223">
        <f t="shared" si="283"/>
        <v>6</v>
      </c>
      <c r="S1781" s="193"/>
      <c r="T1781" s="193"/>
      <c r="U1781" s="193"/>
      <c r="V1781" s="193"/>
      <c r="W1781" s="433"/>
      <c r="X1781" s="433"/>
      <c r="Y1781" s="151"/>
      <c r="Z1781" s="433"/>
      <c r="AA1781" s="433"/>
      <c r="AB1781" s="152"/>
      <c r="AC1781" s="155"/>
      <c r="AD1781" s="119"/>
      <c r="AE1781" s="78"/>
      <c r="AF1781" s="123">
        <f t="shared" si="284"/>
        <v>13485</v>
      </c>
    </row>
    <row r="1782" spans="1:32" ht="230.25" hidden="1" outlineLevel="3" thickBot="1" x14ac:dyDescent="0.25">
      <c r="A1782" s="251" t="s">
        <v>5533</v>
      </c>
      <c r="B1782" s="596" t="s">
        <v>5898</v>
      </c>
      <c r="C1782" s="623" t="s">
        <v>4005</v>
      </c>
      <c r="D1782" s="603" t="s">
        <v>1551</v>
      </c>
      <c r="E1782" s="139" t="s">
        <v>160</v>
      </c>
      <c r="F1782" s="139" t="s">
        <v>3992</v>
      </c>
      <c r="G1782" s="133" t="s">
        <v>1416</v>
      </c>
      <c r="H1782" s="526" t="s">
        <v>1227</v>
      </c>
      <c r="I1782" s="215" t="s">
        <v>768</v>
      </c>
      <c r="J1782" s="255">
        <v>1</v>
      </c>
      <c r="K1782" s="133" t="s">
        <v>193</v>
      </c>
      <c r="L1782" s="256" t="s">
        <v>430</v>
      </c>
      <c r="M1782" s="166">
        <v>1</v>
      </c>
      <c r="N1782" s="329">
        <f t="shared" si="282"/>
        <v>1</v>
      </c>
      <c r="O1782" s="551" t="s">
        <v>6563</v>
      </c>
      <c r="P1782" s="152" t="s">
        <v>103</v>
      </c>
      <c r="Q1782" s="340">
        <v>5</v>
      </c>
      <c r="R1782" s="223">
        <f t="shared" si="283"/>
        <v>5</v>
      </c>
      <c r="S1782" s="193"/>
      <c r="T1782" s="193"/>
      <c r="U1782" s="193"/>
      <c r="V1782" s="193"/>
      <c r="W1782" s="433"/>
      <c r="X1782" s="433"/>
      <c r="Y1782" s="151"/>
      <c r="Z1782" s="433"/>
      <c r="AA1782" s="433"/>
      <c r="AB1782" s="152"/>
      <c r="AC1782" s="155"/>
      <c r="AD1782" s="119"/>
      <c r="AE1782" s="78"/>
      <c r="AF1782" s="123">
        <f t="shared" si="284"/>
        <v>13486</v>
      </c>
    </row>
    <row r="1783" spans="1:32" ht="230.25" hidden="1" outlineLevel="3" thickBot="1" x14ac:dyDescent="0.25">
      <c r="A1783" s="251" t="s">
        <v>5534</v>
      </c>
      <c r="B1783" s="597"/>
      <c r="C1783" s="599"/>
      <c r="D1783" s="605"/>
      <c r="E1783" s="139" t="s">
        <v>799</v>
      </c>
      <c r="F1783" s="139" t="s">
        <v>5892</v>
      </c>
      <c r="G1783" s="209" t="s">
        <v>1247</v>
      </c>
      <c r="H1783" s="217" t="s">
        <v>1228</v>
      </c>
      <c r="I1783" s="145" t="s">
        <v>1178</v>
      </c>
      <c r="J1783" s="130">
        <v>3</v>
      </c>
      <c r="K1783" s="133" t="s">
        <v>193</v>
      </c>
      <c r="L1783" s="256" t="s">
        <v>430</v>
      </c>
      <c r="M1783" s="166">
        <v>1</v>
      </c>
      <c r="N1783" s="329">
        <f t="shared" si="282"/>
        <v>3</v>
      </c>
      <c r="O1783" s="551" t="s">
        <v>6563</v>
      </c>
      <c r="P1783" s="152" t="s">
        <v>103</v>
      </c>
      <c r="Q1783" s="340">
        <v>5</v>
      </c>
      <c r="R1783" s="223">
        <f t="shared" si="283"/>
        <v>15</v>
      </c>
      <c r="S1783" s="193"/>
      <c r="T1783" s="193"/>
      <c r="U1783" s="193"/>
      <c r="V1783" s="193"/>
      <c r="W1783" s="433"/>
      <c r="X1783" s="433"/>
      <c r="Y1783" s="151"/>
      <c r="Z1783" s="433"/>
      <c r="AA1783" s="433"/>
      <c r="AB1783" s="152"/>
      <c r="AC1783" s="155"/>
      <c r="AD1783" s="119"/>
      <c r="AE1783" s="78"/>
      <c r="AF1783" s="123">
        <f t="shared" si="284"/>
        <v>13487</v>
      </c>
    </row>
    <row r="1784" spans="1:32" ht="230.25" hidden="1" outlineLevel="3" thickBot="1" x14ac:dyDescent="0.25">
      <c r="A1784" s="251" t="s">
        <v>5535</v>
      </c>
      <c r="B1784" s="596" t="s">
        <v>5899</v>
      </c>
      <c r="C1784" s="600" t="s">
        <v>4004</v>
      </c>
      <c r="D1784" s="603" t="s">
        <v>1551</v>
      </c>
      <c r="E1784" s="139" t="s">
        <v>160</v>
      </c>
      <c r="F1784" s="139" t="s">
        <v>1545</v>
      </c>
      <c r="G1784" s="133" t="s">
        <v>1416</v>
      </c>
      <c r="H1784" s="526" t="s">
        <v>1227</v>
      </c>
      <c r="I1784" s="215" t="s">
        <v>768</v>
      </c>
      <c r="J1784" s="255">
        <v>1</v>
      </c>
      <c r="K1784" s="133" t="s">
        <v>193</v>
      </c>
      <c r="L1784" s="256" t="s">
        <v>430</v>
      </c>
      <c r="M1784" s="166">
        <v>1</v>
      </c>
      <c r="N1784" s="329">
        <f t="shared" si="282"/>
        <v>1</v>
      </c>
      <c r="O1784" s="551" t="s">
        <v>6563</v>
      </c>
      <c r="P1784" s="152" t="s">
        <v>103</v>
      </c>
      <c r="Q1784" s="340">
        <v>5</v>
      </c>
      <c r="R1784" s="223">
        <f t="shared" si="283"/>
        <v>5</v>
      </c>
      <c r="S1784" s="193"/>
      <c r="T1784" s="193"/>
      <c r="U1784" s="193"/>
      <c r="V1784" s="193"/>
      <c r="W1784" s="433"/>
      <c r="X1784" s="433"/>
      <c r="Y1784" s="151"/>
      <c r="Z1784" s="433"/>
      <c r="AA1784" s="433"/>
      <c r="AB1784" s="152"/>
      <c r="AC1784" s="155"/>
      <c r="AD1784" s="119"/>
      <c r="AE1784" s="78"/>
      <c r="AF1784" s="123">
        <f t="shared" si="284"/>
        <v>13488</v>
      </c>
    </row>
    <row r="1785" spans="1:32" ht="230.25" hidden="1" outlineLevel="3" thickBot="1" x14ac:dyDescent="0.25">
      <c r="A1785" s="251" t="s">
        <v>5536</v>
      </c>
      <c r="B1785" s="597"/>
      <c r="C1785" s="602"/>
      <c r="D1785" s="605"/>
      <c r="E1785" s="139" t="s">
        <v>799</v>
      </c>
      <c r="F1785" s="139" t="s">
        <v>5893</v>
      </c>
      <c r="G1785" s="206" t="s">
        <v>5894</v>
      </c>
      <c r="H1785" s="217" t="s">
        <v>1228</v>
      </c>
      <c r="I1785" s="145" t="s">
        <v>1178</v>
      </c>
      <c r="J1785" s="130">
        <v>3</v>
      </c>
      <c r="K1785" s="133" t="s">
        <v>193</v>
      </c>
      <c r="L1785" s="256" t="s">
        <v>430</v>
      </c>
      <c r="M1785" s="166">
        <v>1</v>
      </c>
      <c r="N1785" s="329">
        <f t="shared" si="282"/>
        <v>3</v>
      </c>
      <c r="O1785" s="551" t="s">
        <v>6563</v>
      </c>
      <c r="P1785" s="152" t="s">
        <v>103</v>
      </c>
      <c r="Q1785" s="340">
        <v>5</v>
      </c>
      <c r="R1785" s="223">
        <f t="shared" si="283"/>
        <v>15</v>
      </c>
      <c r="S1785" s="193"/>
      <c r="T1785" s="193"/>
      <c r="U1785" s="193"/>
      <c r="V1785" s="193"/>
      <c r="W1785" s="433"/>
      <c r="X1785" s="433"/>
      <c r="Y1785" s="151"/>
      <c r="Z1785" s="433"/>
      <c r="AA1785" s="433"/>
      <c r="AB1785" s="152"/>
      <c r="AC1785" s="155"/>
      <c r="AD1785" s="119"/>
      <c r="AE1785" s="78"/>
      <c r="AF1785" s="123">
        <f t="shared" si="284"/>
        <v>13489</v>
      </c>
    </row>
    <row r="1786" spans="1:32" ht="230.25" hidden="1" outlineLevel="3" thickBot="1" x14ac:dyDescent="0.25">
      <c r="A1786" s="251" t="s">
        <v>5537</v>
      </c>
      <c r="B1786" s="596" t="s">
        <v>3991</v>
      </c>
      <c r="C1786" s="600" t="s">
        <v>4003</v>
      </c>
      <c r="D1786" s="624" t="s">
        <v>319</v>
      </c>
      <c r="E1786" s="139" t="s">
        <v>170</v>
      </c>
      <c r="F1786" s="139" t="s">
        <v>412</v>
      </c>
      <c r="G1786" s="133" t="s">
        <v>1176</v>
      </c>
      <c r="H1786" s="526" t="s">
        <v>1227</v>
      </c>
      <c r="I1786" s="215" t="s">
        <v>768</v>
      </c>
      <c r="J1786" s="257">
        <v>1</v>
      </c>
      <c r="K1786" s="186" t="s">
        <v>404</v>
      </c>
      <c r="L1786" s="258" t="s">
        <v>405</v>
      </c>
      <c r="M1786" s="166">
        <v>2</v>
      </c>
      <c r="N1786" s="329">
        <f t="shared" si="282"/>
        <v>2</v>
      </c>
      <c r="O1786" s="551" t="s">
        <v>6563</v>
      </c>
      <c r="P1786" s="169" t="s">
        <v>103</v>
      </c>
      <c r="Q1786" s="340">
        <v>5</v>
      </c>
      <c r="R1786" s="223">
        <f t="shared" si="283"/>
        <v>10</v>
      </c>
      <c r="S1786" s="193"/>
      <c r="T1786" s="193"/>
      <c r="U1786" s="193"/>
      <c r="V1786" s="193"/>
      <c r="W1786" s="433"/>
      <c r="X1786" s="433"/>
      <c r="Y1786" s="151"/>
      <c r="Z1786" s="433"/>
      <c r="AA1786" s="433"/>
      <c r="AB1786" s="152"/>
      <c r="AC1786" s="155"/>
      <c r="AD1786" s="119"/>
      <c r="AE1786" s="78"/>
      <c r="AF1786" s="123">
        <f t="shared" si="284"/>
        <v>13490</v>
      </c>
    </row>
    <row r="1787" spans="1:32" ht="230.25" hidden="1" outlineLevel="3" thickBot="1" x14ac:dyDescent="0.25">
      <c r="A1787" s="251" t="s">
        <v>5538</v>
      </c>
      <c r="B1787" s="628"/>
      <c r="C1787" s="602"/>
      <c r="D1787" s="625"/>
      <c r="E1787" s="139" t="s">
        <v>1552</v>
      </c>
      <c r="F1787" s="139" t="s">
        <v>4443</v>
      </c>
      <c r="G1787" s="206" t="s">
        <v>1247</v>
      </c>
      <c r="H1787" s="217" t="s">
        <v>1228</v>
      </c>
      <c r="I1787" s="309" t="s">
        <v>1178</v>
      </c>
      <c r="J1787" s="130">
        <v>3</v>
      </c>
      <c r="K1787" s="178" t="s">
        <v>193</v>
      </c>
      <c r="L1787" s="256" t="s">
        <v>430</v>
      </c>
      <c r="M1787" s="166">
        <v>2</v>
      </c>
      <c r="N1787" s="329">
        <f t="shared" si="282"/>
        <v>6</v>
      </c>
      <c r="O1787" s="551" t="s">
        <v>6563</v>
      </c>
      <c r="P1787" s="323" t="s">
        <v>6374</v>
      </c>
      <c r="Q1787" s="340">
        <v>2</v>
      </c>
      <c r="R1787" s="223">
        <f t="shared" si="283"/>
        <v>12</v>
      </c>
      <c r="S1787" s="193"/>
      <c r="T1787" s="193"/>
      <c r="U1787" s="193"/>
      <c r="V1787" s="193"/>
      <c r="W1787" s="433"/>
      <c r="X1787" s="433"/>
      <c r="Y1787" s="151"/>
      <c r="Z1787" s="433"/>
      <c r="AA1787" s="433"/>
      <c r="AB1787" s="152"/>
      <c r="AC1787" s="155"/>
      <c r="AD1787" s="119"/>
      <c r="AE1787" s="78"/>
      <c r="AF1787" s="123">
        <f t="shared" si="284"/>
        <v>13491</v>
      </c>
    </row>
    <row r="1788" spans="1:32" ht="230.25" hidden="1" outlineLevel="3" thickBot="1" x14ac:dyDescent="0.25">
      <c r="A1788" s="144" t="s">
        <v>1748</v>
      </c>
      <c r="B1788" s="647" t="s">
        <v>3968</v>
      </c>
      <c r="C1788" s="623" t="s">
        <v>6066</v>
      </c>
      <c r="D1788" s="603" t="s">
        <v>6032</v>
      </c>
      <c r="E1788" s="224" t="s">
        <v>1439</v>
      </c>
      <c r="F1788" s="488" t="s">
        <v>6084</v>
      </c>
      <c r="G1788" s="206" t="s">
        <v>1247</v>
      </c>
      <c r="H1788" s="217" t="s">
        <v>1228</v>
      </c>
      <c r="I1788" s="145" t="s">
        <v>1178</v>
      </c>
      <c r="J1788" s="130">
        <v>3</v>
      </c>
      <c r="K1788" s="178" t="s">
        <v>193</v>
      </c>
      <c r="L1788" s="256" t="s">
        <v>1952</v>
      </c>
      <c r="M1788" s="148">
        <v>2</v>
      </c>
      <c r="N1788" s="147">
        <f t="shared" ref="N1788:N1800" si="285">J1788*M1788</f>
        <v>6</v>
      </c>
      <c r="O1788" s="551" t="s">
        <v>6563</v>
      </c>
      <c r="P1788" s="462" t="s">
        <v>6357</v>
      </c>
      <c r="Q1788" s="338">
        <v>2</v>
      </c>
      <c r="R1788" s="171">
        <f t="shared" ref="R1788:R1800" si="286">J1788*M1788*Q1788</f>
        <v>12</v>
      </c>
      <c r="S1788" s="193"/>
      <c r="T1788" s="193"/>
      <c r="U1788" s="193"/>
      <c r="V1788" s="193"/>
      <c r="W1788" s="139"/>
      <c r="X1788" s="139"/>
      <c r="Y1788" s="151"/>
      <c r="Z1788" s="139"/>
      <c r="AA1788" s="139"/>
      <c r="AB1788" s="152"/>
      <c r="AC1788" s="155"/>
      <c r="AD1788" s="119"/>
      <c r="AE1788" s="78"/>
      <c r="AF1788" s="123">
        <f t="shared" si="284"/>
        <v>-9955</v>
      </c>
    </row>
    <row r="1789" spans="1:32" ht="230.25" hidden="1" outlineLevel="3" thickBot="1" x14ac:dyDescent="0.25">
      <c r="A1789" s="144" t="s">
        <v>1749</v>
      </c>
      <c r="B1789" s="648"/>
      <c r="C1789" s="598"/>
      <c r="D1789" s="604"/>
      <c r="E1789" s="224" t="s">
        <v>1438</v>
      </c>
      <c r="F1789" s="459" t="s">
        <v>1953</v>
      </c>
      <c r="G1789" s="206" t="s">
        <v>6081</v>
      </c>
      <c r="H1789" s="217" t="s">
        <v>1227</v>
      </c>
      <c r="I1789" s="145" t="s">
        <v>6082</v>
      </c>
      <c r="J1789" s="130">
        <v>2</v>
      </c>
      <c r="K1789" s="178" t="s">
        <v>193</v>
      </c>
      <c r="L1789" s="125" t="s">
        <v>430</v>
      </c>
      <c r="M1789" s="148">
        <v>1</v>
      </c>
      <c r="N1789" s="147">
        <f>J1789*M1789</f>
        <v>2</v>
      </c>
      <c r="O1789" s="551" t="s">
        <v>6563</v>
      </c>
      <c r="P1789" s="152" t="s">
        <v>6312</v>
      </c>
      <c r="Q1789" s="338">
        <v>2</v>
      </c>
      <c r="R1789" s="171">
        <f t="shared" si="286"/>
        <v>4</v>
      </c>
      <c r="S1789" s="193"/>
      <c r="T1789" s="193"/>
      <c r="U1789" s="193"/>
      <c r="V1789" s="193" t="s">
        <v>6313</v>
      </c>
      <c r="W1789" s="433"/>
      <c r="X1789" s="433"/>
      <c r="Y1789" s="151"/>
      <c r="Z1789" s="433"/>
      <c r="AA1789" s="433"/>
      <c r="AB1789" s="152"/>
      <c r="AC1789" s="155"/>
      <c r="AD1789" s="119"/>
      <c r="AE1789" s="78"/>
      <c r="AF1789" s="123">
        <f t="shared" si="284"/>
        <v>-9956</v>
      </c>
    </row>
    <row r="1790" spans="1:32" ht="230.25" hidden="1" outlineLevel="3" thickBot="1" x14ac:dyDescent="0.25">
      <c r="A1790" s="458" t="s">
        <v>6261</v>
      </c>
      <c r="B1790" s="649"/>
      <c r="C1790" s="599"/>
      <c r="D1790" s="605"/>
      <c r="E1790" s="459" t="s">
        <v>5975</v>
      </c>
      <c r="F1790" s="459" t="s">
        <v>6127</v>
      </c>
      <c r="G1790" s="209" t="s">
        <v>1247</v>
      </c>
      <c r="H1790" s="217" t="s">
        <v>1228</v>
      </c>
      <c r="I1790" s="145" t="s">
        <v>1178</v>
      </c>
      <c r="J1790" s="130">
        <v>3</v>
      </c>
      <c r="K1790" s="178" t="s">
        <v>6120</v>
      </c>
      <c r="L1790" s="256" t="s">
        <v>6133</v>
      </c>
      <c r="M1790" s="166">
        <v>2</v>
      </c>
      <c r="N1790" s="147">
        <f t="shared" si="285"/>
        <v>6</v>
      </c>
      <c r="O1790" s="551" t="s">
        <v>6563</v>
      </c>
      <c r="P1790" s="462" t="s">
        <v>6357</v>
      </c>
      <c r="Q1790" s="338">
        <v>3</v>
      </c>
      <c r="R1790" s="171">
        <f t="shared" si="286"/>
        <v>18</v>
      </c>
      <c r="S1790" s="461"/>
      <c r="T1790" s="461"/>
      <c r="U1790" s="193"/>
      <c r="V1790" s="461"/>
      <c r="W1790" s="433"/>
      <c r="X1790" s="433"/>
      <c r="Y1790" s="151"/>
      <c r="Z1790" s="433"/>
      <c r="AA1790" s="433"/>
      <c r="AB1790" s="152"/>
      <c r="AC1790" s="155"/>
      <c r="AD1790" s="119"/>
      <c r="AE1790" s="78"/>
      <c r="AF1790" s="123">
        <f t="shared" si="284"/>
        <v>14811</v>
      </c>
    </row>
    <row r="1791" spans="1:32" ht="230.25" hidden="1" outlineLevel="3" thickBot="1" x14ac:dyDescent="0.25">
      <c r="A1791" s="458" t="s">
        <v>6262</v>
      </c>
      <c r="B1791" s="647" t="s">
        <v>3968</v>
      </c>
      <c r="C1791" s="623" t="s">
        <v>6067</v>
      </c>
      <c r="D1791" s="603" t="s">
        <v>6019</v>
      </c>
      <c r="E1791" s="224" t="s">
        <v>1439</v>
      </c>
      <c r="F1791" s="459" t="s">
        <v>6084</v>
      </c>
      <c r="G1791" s="206" t="s">
        <v>1247</v>
      </c>
      <c r="H1791" s="217" t="s">
        <v>1228</v>
      </c>
      <c r="I1791" s="145" t="s">
        <v>1178</v>
      </c>
      <c r="J1791" s="130">
        <v>3</v>
      </c>
      <c r="K1791" s="178" t="s">
        <v>193</v>
      </c>
      <c r="L1791" s="256" t="s">
        <v>1952</v>
      </c>
      <c r="M1791" s="148">
        <v>2</v>
      </c>
      <c r="N1791" s="147">
        <f t="shared" si="285"/>
        <v>6</v>
      </c>
      <c r="O1791" s="551" t="s">
        <v>6563</v>
      </c>
      <c r="P1791" s="462" t="s">
        <v>6357</v>
      </c>
      <c r="Q1791" s="338">
        <v>2</v>
      </c>
      <c r="R1791" s="171">
        <f t="shared" si="286"/>
        <v>12</v>
      </c>
      <c r="S1791" s="193"/>
      <c r="T1791" s="193"/>
      <c r="U1791" s="193"/>
      <c r="V1791" s="193"/>
      <c r="W1791" s="433"/>
      <c r="X1791" s="433"/>
      <c r="Y1791" s="151"/>
      <c r="Z1791" s="433"/>
      <c r="AA1791" s="433"/>
      <c r="AB1791" s="152"/>
      <c r="AC1791" s="155"/>
      <c r="AD1791" s="119"/>
      <c r="AE1791" s="78"/>
      <c r="AF1791" s="123">
        <f t="shared" si="284"/>
        <v>14812</v>
      </c>
    </row>
    <row r="1792" spans="1:32" ht="230.25" hidden="1" outlineLevel="3" thickBot="1" x14ac:dyDescent="0.25">
      <c r="A1792" s="458" t="s">
        <v>6263</v>
      </c>
      <c r="B1792" s="648"/>
      <c r="C1792" s="598"/>
      <c r="D1792" s="604"/>
      <c r="E1792" s="224" t="s">
        <v>1438</v>
      </c>
      <c r="F1792" s="459" t="s">
        <v>1953</v>
      </c>
      <c r="G1792" s="206" t="s">
        <v>6081</v>
      </c>
      <c r="H1792" s="217" t="s">
        <v>1227</v>
      </c>
      <c r="I1792" s="145" t="s">
        <v>6082</v>
      </c>
      <c r="J1792" s="130">
        <v>2</v>
      </c>
      <c r="K1792" s="178" t="s">
        <v>193</v>
      </c>
      <c r="L1792" s="125" t="s">
        <v>430</v>
      </c>
      <c r="M1792" s="148">
        <v>1</v>
      </c>
      <c r="N1792" s="147">
        <f>J1792*M1792</f>
        <v>2</v>
      </c>
      <c r="O1792" s="551" t="s">
        <v>6563</v>
      </c>
      <c r="P1792" s="152" t="s">
        <v>103</v>
      </c>
      <c r="Q1792" s="338">
        <v>5</v>
      </c>
      <c r="R1792" s="171">
        <f t="shared" si="286"/>
        <v>10</v>
      </c>
      <c r="S1792" s="193"/>
      <c r="T1792" s="193"/>
      <c r="U1792" s="193"/>
      <c r="V1792" s="193"/>
      <c r="W1792" s="433"/>
      <c r="X1792" s="433"/>
      <c r="Y1792" s="151"/>
      <c r="Z1792" s="433"/>
      <c r="AA1792" s="433"/>
      <c r="AB1792" s="152"/>
      <c r="AC1792" s="155"/>
      <c r="AD1792" s="119"/>
      <c r="AE1792" s="78"/>
      <c r="AF1792" s="123">
        <f t="shared" si="284"/>
        <v>14813</v>
      </c>
    </row>
    <row r="1793" spans="1:32" ht="230.25" hidden="1" outlineLevel="3" thickBot="1" x14ac:dyDescent="0.25">
      <c r="A1793" s="458" t="s">
        <v>6264</v>
      </c>
      <c r="B1793" s="649"/>
      <c r="C1793" s="599"/>
      <c r="D1793" s="605"/>
      <c r="E1793" s="459" t="s">
        <v>5975</v>
      </c>
      <c r="F1793" s="459" t="s">
        <v>6127</v>
      </c>
      <c r="G1793" s="209" t="s">
        <v>1247</v>
      </c>
      <c r="H1793" s="217" t="s">
        <v>1228</v>
      </c>
      <c r="I1793" s="145" t="s">
        <v>1178</v>
      </c>
      <c r="J1793" s="130">
        <v>3</v>
      </c>
      <c r="K1793" s="178" t="s">
        <v>6120</v>
      </c>
      <c r="L1793" s="256" t="s">
        <v>6133</v>
      </c>
      <c r="M1793" s="166">
        <v>2</v>
      </c>
      <c r="N1793" s="147">
        <f t="shared" si="285"/>
        <v>6</v>
      </c>
      <c r="O1793" s="551" t="s">
        <v>6563</v>
      </c>
      <c r="P1793" s="462" t="s">
        <v>6357</v>
      </c>
      <c r="Q1793" s="338">
        <v>2</v>
      </c>
      <c r="R1793" s="171">
        <f t="shared" si="286"/>
        <v>12</v>
      </c>
      <c r="S1793" s="193"/>
      <c r="T1793" s="193"/>
      <c r="U1793" s="193"/>
      <c r="V1793" s="193"/>
      <c r="W1793" s="433"/>
      <c r="X1793" s="433"/>
      <c r="Y1793" s="151"/>
      <c r="Z1793" s="433"/>
      <c r="AA1793" s="433"/>
      <c r="AB1793" s="152"/>
      <c r="AC1793" s="155"/>
      <c r="AD1793" s="119"/>
      <c r="AE1793" s="78"/>
      <c r="AF1793" s="123">
        <f t="shared" si="284"/>
        <v>14814</v>
      </c>
    </row>
    <row r="1794" spans="1:32" ht="230.25" hidden="1" outlineLevel="3" thickBot="1" x14ac:dyDescent="0.25">
      <c r="A1794" s="458" t="s">
        <v>6265</v>
      </c>
      <c r="B1794" s="647" t="s">
        <v>3968</v>
      </c>
      <c r="C1794" s="623" t="s">
        <v>6068</v>
      </c>
      <c r="D1794" s="603" t="s">
        <v>6033</v>
      </c>
      <c r="E1794" s="224" t="s">
        <v>1439</v>
      </c>
      <c r="F1794" s="459" t="s">
        <v>6084</v>
      </c>
      <c r="G1794" s="206" t="s">
        <v>1247</v>
      </c>
      <c r="H1794" s="217" t="s">
        <v>1228</v>
      </c>
      <c r="I1794" s="145" t="s">
        <v>1178</v>
      </c>
      <c r="J1794" s="130">
        <v>3</v>
      </c>
      <c r="K1794" s="178" t="s">
        <v>193</v>
      </c>
      <c r="L1794" s="256" t="s">
        <v>1952</v>
      </c>
      <c r="M1794" s="148">
        <v>2</v>
      </c>
      <c r="N1794" s="147">
        <f t="shared" si="285"/>
        <v>6</v>
      </c>
      <c r="O1794" s="551" t="s">
        <v>6563</v>
      </c>
      <c r="P1794" s="462" t="s">
        <v>6357</v>
      </c>
      <c r="Q1794" s="338">
        <v>2</v>
      </c>
      <c r="R1794" s="171">
        <f t="shared" si="286"/>
        <v>12</v>
      </c>
      <c r="S1794" s="193"/>
      <c r="T1794" s="193"/>
      <c r="U1794" s="193"/>
      <c r="V1794" s="193"/>
      <c r="W1794" s="433"/>
      <c r="X1794" s="433"/>
      <c r="Y1794" s="151"/>
      <c r="Z1794" s="433"/>
      <c r="AA1794" s="433"/>
      <c r="AB1794" s="152"/>
      <c r="AC1794" s="155"/>
      <c r="AD1794" s="119"/>
      <c r="AE1794" s="78"/>
      <c r="AF1794" s="123">
        <f t="shared" si="284"/>
        <v>14815</v>
      </c>
    </row>
    <row r="1795" spans="1:32" ht="230.25" hidden="1" outlineLevel="3" thickBot="1" x14ac:dyDescent="0.25">
      <c r="A1795" s="458" t="s">
        <v>6266</v>
      </c>
      <c r="B1795" s="648"/>
      <c r="C1795" s="598"/>
      <c r="D1795" s="604"/>
      <c r="E1795" s="224" t="s">
        <v>1438</v>
      </c>
      <c r="F1795" s="459" t="s">
        <v>1953</v>
      </c>
      <c r="G1795" s="206" t="s">
        <v>6081</v>
      </c>
      <c r="H1795" s="217" t="s">
        <v>1227</v>
      </c>
      <c r="I1795" s="145" t="s">
        <v>6082</v>
      </c>
      <c r="J1795" s="130">
        <v>2</v>
      </c>
      <c r="K1795" s="178" t="s">
        <v>193</v>
      </c>
      <c r="L1795" s="125" t="s">
        <v>430</v>
      </c>
      <c r="M1795" s="148">
        <v>1</v>
      </c>
      <c r="N1795" s="147">
        <f>J1795*M1795</f>
        <v>2</v>
      </c>
      <c r="O1795" s="551" t="s">
        <v>6563</v>
      </c>
      <c r="P1795" s="152" t="s">
        <v>103</v>
      </c>
      <c r="Q1795" s="338">
        <v>5</v>
      </c>
      <c r="R1795" s="171">
        <f t="shared" si="286"/>
        <v>10</v>
      </c>
      <c r="S1795" s="193"/>
      <c r="T1795" s="193"/>
      <c r="U1795" s="193"/>
      <c r="V1795" s="193"/>
      <c r="W1795" s="433"/>
      <c r="X1795" s="433"/>
      <c r="Y1795" s="151"/>
      <c r="Z1795" s="433"/>
      <c r="AA1795" s="433"/>
      <c r="AB1795" s="152"/>
      <c r="AC1795" s="155"/>
      <c r="AD1795" s="119"/>
      <c r="AE1795" s="78"/>
      <c r="AF1795" s="123">
        <f t="shared" si="284"/>
        <v>14816</v>
      </c>
    </row>
    <row r="1796" spans="1:32" ht="230.25" hidden="1" outlineLevel="3" thickBot="1" x14ac:dyDescent="0.25">
      <c r="A1796" s="458" t="s">
        <v>6267</v>
      </c>
      <c r="B1796" s="649"/>
      <c r="C1796" s="599"/>
      <c r="D1796" s="605"/>
      <c r="E1796" s="459" t="s">
        <v>5975</v>
      </c>
      <c r="F1796" s="459" t="s">
        <v>6127</v>
      </c>
      <c r="G1796" s="209" t="s">
        <v>1247</v>
      </c>
      <c r="H1796" s="217" t="s">
        <v>1228</v>
      </c>
      <c r="I1796" s="145" t="s">
        <v>1178</v>
      </c>
      <c r="J1796" s="130">
        <v>3</v>
      </c>
      <c r="K1796" s="178" t="s">
        <v>6120</v>
      </c>
      <c r="L1796" s="256" t="s">
        <v>6133</v>
      </c>
      <c r="M1796" s="166">
        <v>2</v>
      </c>
      <c r="N1796" s="147">
        <f t="shared" si="285"/>
        <v>6</v>
      </c>
      <c r="O1796" s="551" t="s">
        <v>6563</v>
      </c>
      <c r="P1796" s="462" t="s">
        <v>6357</v>
      </c>
      <c r="Q1796" s="338">
        <v>2</v>
      </c>
      <c r="R1796" s="171">
        <f t="shared" si="286"/>
        <v>12</v>
      </c>
      <c r="S1796" s="193"/>
      <c r="T1796" s="193"/>
      <c r="U1796" s="193"/>
      <c r="V1796" s="193"/>
      <c r="W1796" s="433"/>
      <c r="X1796" s="433"/>
      <c r="Y1796" s="151"/>
      <c r="Z1796" s="433"/>
      <c r="AA1796" s="433"/>
      <c r="AB1796" s="152"/>
      <c r="AC1796" s="155"/>
      <c r="AD1796" s="119"/>
      <c r="AE1796" s="78"/>
      <c r="AF1796" s="123">
        <f t="shared" si="284"/>
        <v>14817</v>
      </c>
    </row>
    <row r="1797" spans="1:32" ht="230.25" hidden="1" outlineLevel="3" thickBot="1" x14ac:dyDescent="0.25">
      <c r="A1797" s="458" t="s">
        <v>6268</v>
      </c>
      <c r="B1797" s="647" t="s">
        <v>3968</v>
      </c>
      <c r="C1797" s="623" t="s">
        <v>6069</v>
      </c>
      <c r="D1797" s="603" t="s">
        <v>6034</v>
      </c>
      <c r="E1797" s="224" t="s">
        <v>1439</v>
      </c>
      <c r="F1797" s="459" t="s">
        <v>6084</v>
      </c>
      <c r="G1797" s="206" t="s">
        <v>1247</v>
      </c>
      <c r="H1797" s="217" t="s">
        <v>1228</v>
      </c>
      <c r="I1797" s="145" t="s">
        <v>1178</v>
      </c>
      <c r="J1797" s="130">
        <v>3</v>
      </c>
      <c r="K1797" s="178" t="s">
        <v>193</v>
      </c>
      <c r="L1797" s="256" t="s">
        <v>1952</v>
      </c>
      <c r="M1797" s="148">
        <v>2</v>
      </c>
      <c r="N1797" s="147">
        <f t="shared" si="285"/>
        <v>6</v>
      </c>
      <c r="O1797" s="551" t="s">
        <v>6563</v>
      </c>
      <c r="P1797" s="462" t="s">
        <v>6357</v>
      </c>
      <c r="Q1797" s="338">
        <v>2</v>
      </c>
      <c r="R1797" s="171">
        <f t="shared" si="286"/>
        <v>12</v>
      </c>
      <c r="S1797" s="193"/>
      <c r="T1797" s="193"/>
      <c r="U1797" s="193"/>
      <c r="V1797" s="193"/>
      <c r="W1797" s="433"/>
      <c r="X1797" s="433"/>
      <c r="Y1797" s="151"/>
      <c r="Z1797" s="433"/>
      <c r="AA1797" s="433"/>
      <c r="AB1797" s="152"/>
      <c r="AC1797" s="155"/>
      <c r="AD1797" s="119"/>
      <c r="AE1797" s="78"/>
      <c r="AF1797" s="123">
        <f t="shared" si="284"/>
        <v>14818</v>
      </c>
    </row>
    <row r="1798" spans="1:32" ht="230.25" hidden="1" outlineLevel="3" thickBot="1" x14ac:dyDescent="0.25">
      <c r="A1798" s="458" t="s">
        <v>6269</v>
      </c>
      <c r="B1798" s="648"/>
      <c r="C1798" s="598"/>
      <c r="D1798" s="604"/>
      <c r="E1798" s="224" t="s">
        <v>1438</v>
      </c>
      <c r="F1798" s="459" t="s">
        <v>1953</v>
      </c>
      <c r="G1798" s="206" t="s">
        <v>6081</v>
      </c>
      <c r="H1798" s="217" t="s">
        <v>1227</v>
      </c>
      <c r="I1798" s="145" t="s">
        <v>6082</v>
      </c>
      <c r="J1798" s="130">
        <v>2</v>
      </c>
      <c r="K1798" s="178" t="s">
        <v>193</v>
      </c>
      <c r="L1798" s="125" t="s">
        <v>430</v>
      </c>
      <c r="M1798" s="148">
        <v>1</v>
      </c>
      <c r="N1798" s="147">
        <f>J1798*M1798</f>
        <v>2</v>
      </c>
      <c r="O1798" s="551" t="s">
        <v>6563</v>
      </c>
      <c r="P1798" s="152" t="s">
        <v>103</v>
      </c>
      <c r="Q1798" s="338">
        <v>5</v>
      </c>
      <c r="R1798" s="171">
        <f t="shared" si="286"/>
        <v>10</v>
      </c>
      <c r="S1798" s="193"/>
      <c r="T1798" s="193"/>
      <c r="U1798" s="193"/>
      <c r="V1798" s="193"/>
      <c r="W1798" s="433"/>
      <c r="X1798" s="433"/>
      <c r="Y1798" s="151"/>
      <c r="Z1798" s="433"/>
      <c r="AA1798" s="433"/>
      <c r="AB1798" s="152"/>
      <c r="AC1798" s="155"/>
      <c r="AD1798" s="119"/>
      <c r="AE1798" s="78"/>
      <c r="AF1798" s="123">
        <f t="shared" si="284"/>
        <v>14819</v>
      </c>
    </row>
    <row r="1799" spans="1:32" ht="230.25" hidden="1" outlineLevel="3" thickBot="1" x14ac:dyDescent="0.25">
      <c r="A1799" s="458" t="s">
        <v>6270</v>
      </c>
      <c r="B1799" s="649"/>
      <c r="C1799" s="599"/>
      <c r="D1799" s="605"/>
      <c r="E1799" s="459" t="s">
        <v>5975</v>
      </c>
      <c r="F1799" s="459" t="s">
        <v>6127</v>
      </c>
      <c r="G1799" s="209" t="s">
        <v>1247</v>
      </c>
      <c r="H1799" s="217" t="s">
        <v>1228</v>
      </c>
      <c r="I1799" s="145" t="s">
        <v>1178</v>
      </c>
      <c r="J1799" s="130">
        <v>3</v>
      </c>
      <c r="K1799" s="178" t="s">
        <v>6120</v>
      </c>
      <c r="L1799" s="256" t="s">
        <v>6133</v>
      </c>
      <c r="M1799" s="166">
        <v>2</v>
      </c>
      <c r="N1799" s="147">
        <f t="shared" si="285"/>
        <v>6</v>
      </c>
      <c r="O1799" s="551" t="s">
        <v>6563</v>
      </c>
      <c r="P1799" s="462" t="s">
        <v>6357</v>
      </c>
      <c r="Q1799" s="338">
        <v>2</v>
      </c>
      <c r="R1799" s="171">
        <f t="shared" si="286"/>
        <v>12</v>
      </c>
      <c r="S1799" s="193"/>
      <c r="T1799" s="193"/>
      <c r="U1799" s="193"/>
      <c r="V1799" s="193"/>
      <c r="W1799" s="433"/>
      <c r="X1799" s="433"/>
      <c r="Y1799" s="151"/>
      <c r="Z1799" s="433"/>
      <c r="AA1799" s="433"/>
      <c r="AB1799" s="152"/>
      <c r="AC1799" s="155"/>
      <c r="AD1799" s="119"/>
      <c r="AE1799" s="78"/>
      <c r="AF1799" s="123">
        <f t="shared" si="284"/>
        <v>14820</v>
      </c>
    </row>
    <row r="1800" spans="1:32" ht="230.25" hidden="1" outlineLevel="3" thickBot="1" x14ac:dyDescent="0.25">
      <c r="A1800" s="144" t="s">
        <v>613</v>
      </c>
      <c r="B1800" s="648" t="s">
        <v>3993</v>
      </c>
      <c r="C1800" s="598" t="s">
        <v>2284</v>
      </c>
      <c r="D1800" s="604" t="s">
        <v>1507</v>
      </c>
      <c r="E1800" s="224" t="s">
        <v>160</v>
      </c>
      <c r="F1800" s="482" t="s">
        <v>6562</v>
      </c>
      <c r="G1800" s="206" t="s">
        <v>1247</v>
      </c>
      <c r="H1800" s="217" t="s">
        <v>1228</v>
      </c>
      <c r="I1800" s="145" t="s">
        <v>1178</v>
      </c>
      <c r="J1800" s="130">
        <v>3</v>
      </c>
      <c r="K1800" s="178" t="s">
        <v>193</v>
      </c>
      <c r="L1800" s="125" t="s">
        <v>430</v>
      </c>
      <c r="M1800" s="148">
        <v>2</v>
      </c>
      <c r="N1800" s="147">
        <f t="shared" si="285"/>
        <v>6</v>
      </c>
      <c r="O1800" s="551" t="s">
        <v>6563</v>
      </c>
      <c r="P1800" s="323" t="s">
        <v>6357</v>
      </c>
      <c r="Q1800" s="338">
        <v>2</v>
      </c>
      <c r="R1800" s="171">
        <f t="shared" si="286"/>
        <v>12</v>
      </c>
      <c r="S1800" s="193"/>
      <c r="T1800" s="193"/>
      <c r="U1800" s="193"/>
      <c r="V1800" s="193"/>
      <c r="W1800" s="433"/>
      <c r="X1800" s="433"/>
      <c r="Y1800" s="151"/>
      <c r="Z1800" s="433"/>
      <c r="AA1800" s="433"/>
      <c r="AB1800" s="152"/>
      <c r="AC1800" s="155"/>
      <c r="AD1800" s="119"/>
      <c r="AE1800" s="78"/>
      <c r="AF1800" s="123">
        <f t="shared" si="284"/>
        <v>-1959</v>
      </c>
    </row>
    <row r="1801" spans="1:32" ht="230.25" hidden="1" outlineLevel="3" thickBot="1" x14ac:dyDescent="0.25">
      <c r="A1801" s="144" t="s">
        <v>2034</v>
      </c>
      <c r="B1801" s="649"/>
      <c r="C1801" s="599"/>
      <c r="D1801" s="605"/>
      <c r="E1801" s="224" t="s">
        <v>1445</v>
      </c>
      <c r="F1801" s="224" t="s">
        <v>1951</v>
      </c>
      <c r="G1801" s="124" t="s">
        <v>1416</v>
      </c>
      <c r="H1801" s="526" t="s">
        <v>1227</v>
      </c>
      <c r="I1801" s="215" t="s">
        <v>768</v>
      </c>
      <c r="J1801" s="130">
        <v>1</v>
      </c>
      <c r="K1801" s="178" t="s">
        <v>193</v>
      </c>
      <c r="L1801" s="125" t="s">
        <v>430</v>
      </c>
      <c r="M1801" s="331">
        <v>1</v>
      </c>
      <c r="N1801" s="147">
        <f>M1801*J1801</f>
        <v>1</v>
      </c>
      <c r="O1801" s="551" t="s">
        <v>6563</v>
      </c>
      <c r="P1801" s="152" t="s">
        <v>103</v>
      </c>
      <c r="Q1801" s="338">
        <v>5</v>
      </c>
      <c r="R1801" s="171">
        <f>Q1801*N1801</f>
        <v>5</v>
      </c>
      <c r="S1801" s="193"/>
      <c r="T1801" s="193"/>
      <c r="U1801" s="193"/>
      <c r="V1801" s="193"/>
      <c r="W1801" s="433"/>
      <c r="X1801" s="433"/>
      <c r="Y1801" s="151"/>
      <c r="Z1801" s="433"/>
      <c r="AA1801" s="433"/>
      <c r="AB1801" s="152"/>
      <c r="AC1801" s="155"/>
      <c r="AD1801" s="119"/>
      <c r="AE1801" s="78"/>
      <c r="AF1801" s="123">
        <f t="shared" si="284"/>
        <v>11402</v>
      </c>
    </row>
    <row r="1802" spans="1:32" ht="230.25" hidden="1" outlineLevel="3" thickBot="1" x14ac:dyDescent="0.25">
      <c r="A1802" s="251" t="s">
        <v>5539</v>
      </c>
      <c r="B1802" s="596" t="s">
        <v>3994</v>
      </c>
      <c r="C1802" s="600" t="s">
        <v>4002</v>
      </c>
      <c r="D1802" s="624" t="s">
        <v>409</v>
      </c>
      <c r="E1802" s="139" t="s">
        <v>208</v>
      </c>
      <c r="F1802" s="209" t="s">
        <v>1549</v>
      </c>
      <c r="G1802" s="160" t="s">
        <v>729</v>
      </c>
      <c r="H1802" s="526" t="s">
        <v>1227</v>
      </c>
      <c r="I1802" s="215" t="s">
        <v>768</v>
      </c>
      <c r="J1802" s="257">
        <v>1</v>
      </c>
      <c r="K1802" s="259" t="s">
        <v>192</v>
      </c>
      <c r="L1802" s="215" t="s">
        <v>203</v>
      </c>
      <c r="M1802" s="166">
        <v>1</v>
      </c>
      <c r="N1802" s="329">
        <f t="shared" ref="N1802:N1819" si="287">J1802*M1802</f>
        <v>1</v>
      </c>
      <c r="O1802" s="551" t="s">
        <v>6563</v>
      </c>
      <c r="P1802" s="158" t="s">
        <v>675</v>
      </c>
      <c r="Q1802" s="340">
        <v>5</v>
      </c>
      <c r="R1802" s="223">
        <f t="shared" ref="R1802:R1819" si="288">J1802*M1802*Q1802</f>
        <v>5</v>
      </c>
      <c r="S1802" s="167"/>
      <c r="T1802" s="496"/>
      <c r="U1802" s="193"/>
      <c r="V1802" s="455"/>
      <c r="W1802" s="433"/>
      <c r="X1802" s="433"/>
      <c r="Y1802" s="151"/>
      <c r="Z1802" s="433"/>
      <c r="AA1802" s="433"/>
      <c r="AB1802" s="152"/>
      <c r="AC1802" s="155"/>
      <c r="AD1802" s="119"/>
      <c r="AE1802" s="78"/>
      <c r="AF1802" s="123">
        <f t="shared" si="284"/>
        <v>13492</v>
      </c>
    </row>
    <row r="1803" spans="1:32" ht="230.25" hidden="1" outlineLevel="3" thickBot="1" x14ac:dyDescent="0.25">
      <c r="A1803" s="251" t="s">
        <v>5540</v>
      </c>
      <c r="B1803" s="597"/>
      <c r="C1803" s="602"/>
      <c r="D1803" s="625"/>
      <c r="E1803" s="209" t="s">
        <v>1950</v>
      </c>
      <c r="F1803" s="139" t="s">
        <v>5892</v>
      </c>
      <c r="G1803" s="209" t="s">
        <v>1247</v>
      </c>
      <c r="H1803" s="252" t="s">
        <v>1228</v>
      </c>
      <c r="I1803" s="215" t="s">
        <v>1178</v>
      </c>
      <c r="J1803" s="255">
        <v>3</v>
      </c>
      <c r="K1803" s="178" t="s">
        <v>453</v>
      </c>
      <c r="L1803" s="256" t="s">
        <v>449</v>
      </c>
      <c r="M1803" s="334">
        <v>1</v>
      </c>
      <c r="N1803" s="329">
        <f t="shared" si="287"/>
        <v>3</v>
      </c>
      <c r="O1803" s="551" t="s">
        <v>6563</v>
      </c>
      <c r="P1803" s="152" t="s">
        <v>6374</v>
      </c>
      <c r="Q1803" s="340">
        <v>2</v>
      </c>
      <c r="R1803" s="223">
        <f t="shared" si="288"/>
        <v>6</v>
      </c>
      <c r="S1803" s="167"/>
      <c r="T1803" s="496"/>
      <c r="U1803" s="193"/>
      <c r="V1803" s="455"/>
      <c r="W1803" s="433"/>
      <c r="X1803" s="433"/>
      <c r="Y1803" s="151"/>
      <c r="Z1803" s="433"/>
      <c r="AA1803" s="433"/>
      <c r="AB1803" s="152"/>
      <c r="AC1803" s="155"/>
      <c r="AD1803" s="119"/>
      <c r="AE1803" s="78"/>
      <c r="AF1803" s="123">
        <f t="shared" si="284"/>
        <v>13493</v>
      </c>
    </row>
    <row r="1804" spans="1:32" ht="230.25" hidden="1" outlineLevel="3" thickBot="1" x14ac:dyDescent="0.25">
      <c r="A1804" s="251" t="s">
        <v>5541</v>
      </c>
      <c r="B1804" s="596" t="s">
        <v>3994</v>
      </c>
      <c r="C1804" s="635" t="s">
        <v>4001</v>
      </c>
      <c r="D1804" s="627" t="s">
        <v>409</v>
      </c>
      <c r="E1804" s="139" t="s">
        <v>208</v>
      </c>
      <c r="F1804" s="209" t="s">
        <v>1549</v>
      </c>
      <c r="G1804" s="160" t="s">
        <v>729</v>
      </c>
      <c r="H1804" s="526" t="s">
        <v>1227</v>
      </c>
      <c r="I1804" s="215" t="s">
        <v>768</v>
      </c>
      <c r="J1804" s="257">
        <v>1</v>
      </c>
      <c r="K1804" s="259" t="s">
        <v>192</v>
      </c>
      <c r="L1804" s="215" t="s">
        <v>203</v>
      </c>
      <c r="M1804" s="166">
        <v>1</v>
      </c>
      <c r="N1804" s="329">
        <f t="shared" si="287"/>
        <v>1</v>
      </c>
      <c r="O1804" s="551" t="s">
        <v>6563</v>
      </c>
      <c r="P1804" s="158" t="s">
        <v>675</v>
      </c>
      <c r="Q1804" s="340">
        <v>5</v>
      </c>
      <c r="R1804" s="223">
        <f t="shared" si="288"/>
        <v>5</v>
      </c>
      <c r="S1804" s="167"/>
      <c r="T1804" s="496"/>
      <c r="U1804" s="193"/>
      <c r="V1804" s="455"/>
      <c r="W1804" s="433"/>
      <c r="X1804" s="433"/>
      <c r="Y1804" s="151"/>
      <c r="Z1804" s="433"/>
      <c r="AA1804" s="433"/>
      <c r="AB1804" s="152"/>
      <c r="AC1804" s="155"/>
      <c r="AD1804" s="119"/>
      <c r="AE1804" s="78"/>
      <c r="AF1804" s="123">
        <f t="shared" si="284"/>
        <v>13494</v>
      </c>
    </row>
    <row r="1805" spans="1:32" ht="230.25" hidden="1" outlineLevel="3" thickBot="1" x14ac:dyDescent="0.25">
      <c r="A1805" s="251" t="s">
        <v>5542</v>
      </c>
      <c r="B1805" s="597"/>
      <c r="C1805" s="635"/>
      <c r="D1805" s="627"/>
      <c r="E1805" s="209" t="s">
        <v>1950</v>
      </c>
      <c r="F1805" s="139" t="s">
        <v>5893</v>
      </c>
      <c r="G1805" s="209" t="s">
        <v>5894</v>
      </c>
      <c r="H1805" s="252" t="s">
        <v>1228</v>
      </c>
      <c r="I1805" s="215" t="s">
        <v>1178</v>
      </c>
      <c r="J1805" s="255">
        <v>3</v>
      </c>
      <c r="K1805" s="178" t="s">
        <v>453</v>
      </c>
      <c r="L1805" s="256" t="s">
        <v>449</v>
      </c>
      <c r="M1805" s="253">
        <v>1</v>
      </c>
      <c r="N1805" s="329">
        <f t="shared" si="287"/>
        <v>3</v>
      </c>
      <c r="O1805" s="551" t="s">
        <v>6563</v>
      </c>
      <c r="P1805" s="152" t="s">
        <v>6374</v>
      </c>
      <c r="Q1805" s="340">
        <v>2</v>
      </c>
      <c r="R1805" s="223">
        <f t="shared" si="288"/>
        <v>6</v>
      </c>
      <c r="S1805" s="167"/>
      <c r="T1805" s="496"/>
      <c r="U1805" s="193"/>
      <c r="V1805" s="455"/>
      <c r="W1805" s="433"/>
      <c r="X1805" s="433"/>
      <c r="Y1805" s="151"/>
      <c r="Z1805" s="433"/>
      <c r="AA1805" s="433"/>
      <c r="AB1805" s="152"/>
      <c r="AC1805" s="155"/>
      <c r="AD1805" s="119"/>
      <c r="AE1805" s="78"/>
      <c r="AF1805" s="123">
        <f t="shared" si="284"/>
        <v>13495</v>
      </c>
    </row>
    <row r="1806" spans="1:32" ht="230.25" hidden="1" outlineLevel="3" thickBot="1" x14ac:dyDescent="0.25">
      <c r="A1806" s="251" t="s">
        <v>5543</v>
      </c>
      <c r="B1806" s="596" t="s">
        <v>3995</v>
      </c>
      <c r="C1806" s="601" t="s">
        <v>4000</v>
      </c>
      <c r="D1806" s="638" t="s">
        <v>409</v>
      </c>
      <c r="E1806" s="209" t="s">
        <v>194</v>
      </c>
      <c r="F1806" s="139" t="s">
        <v>5892</v>
      </c>
      <c r="G1806" s="209" t="s">
        <v>1247</v>
      </c>
      <c r="H1806" s="252" t="s">
        <v>1228</v>
      </c>
      <c r="I1806" s="215" t="s">
        <v>1178</v>
      </c>
      <c r="J1806" s="255">
        <v>3</v>
      </c>
      <c r="K1806" s="259" t="s">
        <v>185</v>
      </c>
      <c r="L1806" s="215" t="s">
        <v>411</v>
      </c>
      <c r="M1806" s="166">
        <v>1</v>
      </c>
      <c r="N1806" s="329">
        <f t="shared" si="287"/>
        <v>3</v>
      </c>
      <c r="O1806" s="551" t="s">
        <v>6563</v>
      </c>
      <c r="P1806" s="152" t="s">
        <v>6374</v>
      </c>
      <c r="Q1806" s="340">
        <v>2</v>
      </c>
      <c r="R1806" s="223">
        <f t="shared" si="288"/>
        <v>6</v>
      </c>
      <c r="S1806" s="167"/>
      <c r="T1806" s="496"/>
      <c r="U1806" s="193"/>
      <c r="V1806" s="455"/>
      <c r="W1806" s="433"/>
      <c r="X1806" s="433"/>
      <c r="Y1806" s="151"/>
      <c r="Z1806" s="433"/>
      <c r="AA1806" s="433"/>
      <c r="AB1806" s="152"/>
      <c r="AC1806" s="155"/>
      <c r="AD1806" s="119"/>
      <c r="AE1806" s="78"/>
      <c r="AF1806" s="123">
        <f t="shared" si="284"/>
        <v>13496</v>
      </c>
    </row>
    <row r="1807" spans="1:32" ht="230.25" hidden="1" outlineLevel="3" thickBot="1" x14ac:dyDescent="0.25">
      <c r="A1807" s="251" t="s">
        <v>5544</v>
      </c>
      <c r="B1807" s="597"/>
      <c r="C1807" s="602"/>
      <c r="D1807" s="625"/>
      <c r="E1807" s="209" t="s">
        <v>251</v>
      </c>
      <c r="F1807" s="209" t="s">
        <v>3973</v>
      </c>
      <c r="G1807" s="160" t="s">
        <v>729</v>
      </c>
      <c r="H1807" s="526" t="s">
        <v>1227</v>
      </c>
      <c r="I1807" s="215" t="s">
        <v>768</v>
      </c>
      <c r="J1807" s="257">
        <v>1</v>
      </c>
      <c r="K1807" s="178" t="s">
        <v>446</v>
      </c>
      <c r="L1807" s="256" t="s">
        <v>5792</v>
      </c>
      <c r="M1807" s="166">
        <v>1</v>
      </c>
      <c r="N1807" s="329">
        <f t="shared" si="287"/>
        <v>1</v>
      </c>
      <c r="O1807" s="551" t="s">
        <v>6563</v>
      </c>
      <c r="P1807" s="70" t="s">
        <v>103</v>
      </c>
      <c r="Q1807" s="340">
        <v>5</v>
      </c>
      <c r="R1807" s="223">
        <f t="shared" si="288"/>
        <v>5</v>
      </c>
      <c r="S1807" s="167"/>
      <c r="T1807" s="496"/>
      <c r="U1807" s="193"/>
      <c r="V1807" s="455"/>
      <c r="W1807" s="433"/>
      <c r="X1807" s="433"/>
      <c r="Y1807" s="151"/>
      <c r="Z1807" s="433"/>
      <c r="AA1807" s="433"/>
      <c r="AB1807" s="152"/>
      <c r="AC1807" s="155"/>
      <c r="AD1807" s="119"/>
      <c r="AE1807" s="78"/>
      <c r="AF1807" s="123">
        <f t="shared" si="284"/>
        <v>13497</v>
      </c>
    </row>
    <row r="1808" spans="1:32" ht="230.25" hidden="1" outlineLevel="3" thickBot="1" x14ac:dyDescent="0.25">
      <c r="A1808" s="251" t="s">
        <v>5545</v>
      </c>
      <c r="B1808" s="596" t="s">
        <v>3995</v>
      </c>
      <c r="C1808" s="600" t="s">
        <v>3999</v>
      </c>
      <c r="D1808" s="624" t="s">
        <v>409</v>
      </c>
      <c r="E1808" s="209" t="s">
        <v>194</v>
      </c>
      <c r="F1808" s="139" t="s">
        <v>5893</v>
      </c>
      <c r="G1808" s="209" t="s">
        <v>5894</v>
      </c>
      <c r="H1808" s="252" t="s">
        <v>1228</v>
      </c>
      <c r="I1808" s="215" t="s">
        <v>1178</v>
      </c>
      <c r="J1808" s="255">
        <v>3</v>
      </c>
      <c r="K1808" s="259" t="s">
        <v>185</v>
      </c>
      <c r="L1808" s="215" t="s">
        <v>411</v>
      </c>
      <c r="M1808" s="166">
        <v>1</v>
      </c>
      <c r="N1808" s="329">
        <f t="shared" si="287"/>
        <v>3</v>
      </c>
      <c r="O1808" s="551" t="s">
        <v>6563</v>
      </c>
      <c r="P1808" s="152" t="s">
        <v>6374</v>
      </c>
      <c r="Q1808" s="340">
        <v>2</v>
      </c>
      <c r="R1808" s="223">
        <f t="shared" si="288"/>
        <v>6</v>
      </c>
      <c r="S1808" s="167"/>
      <c r="T1808" s="496"/>
      <c r="U1808" s="193"/>
      <c r="V1808" s="455"/>
      <c r="W1808" s="433"/>
      <c r="X1808" s="433"/>
      <c r="Y1808" s="151"/>
      <c r="Z1808" s="433"/>
      <c r="AA1808" s="433"/>
      <c r="AB1808" s="152"/>
      <c r="AC1808" s="155"/>
      <c r="AD1808" s="119"/>
      <c r="AE1808" s="78"/>
      <c r="AF1808" s="123">
        <f t="shared" si="284"/>
        <v>13498</v>
      </c>
    </row>
    <row r="1809" spans="1:33" ht="230.25" hidden="1" outlineLevel="3" thickBot="1" x14ac:dyDescent="0.25">
      <c r="A1809" s="251" t="s">
        <v>5546</v>
      </c>
      <c r="B1809" s="597"/>
      <c r="C1809" s="602"/>
      <c r="D1809" s="625"/>
      <c r="E1809" s="209" t="s">
        <v>251</v>
      </c>
      <c r="F1809" s="209" t="s">
        <v>3973</v>
      </c>
      <c r="G1809" s="160" t="s">
        <v>729</v>
      </c>
      <c r="H1809" s="526" t="s">
        <v>1227</v>
      </c>
      <c r="I1809" s="215" t="s">
        <v>768</v>
      </c>
      <c r="J1809" s="257">
        <v>1</v>
      </c>
      <c r="K1809" s="178" t="s">
        <v>446</v>
      </c>
      <c r="L1809" s="256" t="s">
        <v>5792</v>
      </c>
      <c r="M1809" s="166">
        <v>1</v>
      </c>
      <c r="N1809" s="329">
        <f t="shared" si="287"/>
        <v>1</v>
      </c>
      <c r="O1809" s="551" t="s">
        <v>6563</v>
      </c>
      <c r="P1809" s="70" t="s">
        <v>103</v>
      </c>
      <c r="Q1809" s="340">
        <v>5</v>
      </c>
      <c r="R1809" s="223">
        <f t="shared" si="288"/>
        <v>5</v>
      </c>
      <c r="S1809" s="167"/>
      <c r="T1809" s="496"/>
      <c r="U1809" s="193"/>
      <c r="V1809" s="455"/>
      <c r="W1809" s="433"/>
      <c r="X1809" s="433"/>
      <c r="Y1809" s="151"/>
      <c r="Z1809" s="433"/>
      <c r="AA1809" s="433"/>
      <c r="AB1809" s="152"/>
      <c r="AC1809" s="155"/>
      <c r="AD1809" s="119"/>
      <c r="AE1809" s="78"/>
      <c r="AF1809" s="123">
        <f t="shared" si="284"/>
        <v>13499</v>
      </c>
    </row>
    <row r="1810" spans="1:33" ht="230.25" hidden="1" outlineLevel="3" thickBot="1" x14ac:dyDescent="0.25">
      <c r="A1810" s="251" t="s">
        <v>5547</v>
      </c>
      <c r="B1810" s="596" t="s">
        <v>3996</v>
      </c>
      <c r="C1810" s="601" t="s">
        <v>3998</v>
      </c>
      <c r="D1810" s="638" t="s">
        <v>3974</v>
      </c>
      <c r="E1810" s="209" t="s">
        <v>160</v>
      </c>
      <c r="F1810" s="209" t="s">
        <v>3973</v>
      </c>
      <c r="G1810" s="160" t="s">
        <v>729</v>
      </c>
      <c r="H1810" s="526" t="s">
        <v>1227</v>
      </c>
      <c r="I1810" s="215" t="s">
        <v>768</v>
      </c>
      <c r="J1810" s="255">
        <v>1</v>
      </c>
      <c r="K1810" s="178" t="s">
        <v>406</v>
      </c>
      <c r="L1810" s="256" t="s">
        <v>407</v>
      </c>
      <c r="M1810" s="166">
        <v>1</v>
      </c>
      <c r="N1810" s="329">
        <f t="shared" si="287"/>
        <v>1</v>
      </c>
      <c r="O1810" s="551" t="s">
        <v>6563</v>
      </c>
      <c r="P1810" s="70" t="s">
        <v>103</v>
      </c>
      <c r="Q1810" s="340">
        <v>5</v>
      </c>
      <c r="R1810" s="223">
        <f t="shared" si="288"/>
        <v>5</v>
      </c>
      <c r="S1810" s="440"/>
      <c r="T1810" s="496"/>
      <c r="U1810" s="193"/>
      <c r="V1810" s="455"/>
      <c r="W1810" s="433"/>
      <c r="X1810" s="433"/>
      <c r="Y1810" s="151"/>
      <c r="Z1810" s="433"/>
      <c r="AA1810" s="433"/>
      <c r="AB1810" s="152"/>
      <c r="AC1810" s="155"/>
      <c r="AD1810" s="119"/>
      <c r="AE1810" s="78"/>
      <c r="AF1810" s="123">
        <f t="shared" si="284"/>
        <v>13500</v>
      </c>
    </row>
    <row r="1811" spans="1:33" ht="230.25" hidden="1" outlineLevel="3" thickBot="1" x14ac:dyDescent="0.25">
      <c r="A1811" s="251" t="s">
        <v>5548</v>
      </c>
      <c r="B1811" s="597"/>
      <c r="C1811" s="602"/>
      <c r="D1811" s="625"/>
      <c r="E1811" s="209" t="s">
        <v>163</v>
      </c>
      <c r="F1811" s="209" t="s">
        <v>5897</v>
      </c>
      <c r="G1811" s="209" t="s">
        <v>5894</v>
      </c>
      <c r="H1811" s="252" t="s">
        <v>1228</v>
      </c>
      <c r="I1811" s="215" t="s">
        <v>1178</v>
      </c>
      <c r="J1811" s="255">
        <v>3</v>
      </c>
      <c r="K1811" s="259" t="s">
        <v>185</v>
      </c>
      <c r="L1811" s="215" t="s">
        <v>411</v>
      </c>
      <c r="M1811" s="166">
        <v>1</v>
      </c>
      <c r="N1811" s="329">
        <f t="shared" si="287"/>
        <v>3</v>
      </c>
      <c r="O1811" s="551" t="s">
        <v>6563</v>
      </c>
      <c r="P1811" s="169" t="s">
        <v>6374</v>
      </c>
      <c r="Q1811" s="340">
        <v>2</v>
      </c>
      <c r="R1811" s="223">
        <f t="shared" si="288"/>
        <v>6</v>
      </c>
      <c r="S1811" s="440"/>
      <c r="T1811" s="496"/>
      <c r="U1811" s="193"/>
      <c r="V1811" s="455"/>
      <c r="W1811" s="433"/>
      <c r="X1811" s="433"/>
      <c r="Y1811" s="151"/>
      <c r="Z1811" s="433"/>
      <c r="AA1811" s="433"/>
      <c r="AB1811" s="152"/>
      <c r="AC1811" s="155"/>
      <c r="AD1811" s="119"/>
      <c r="AE1811" s="78"/>
      <c r="AF1811" s="123">
        <f t="shared" si="284"/>
        <v>13501</v>
      </c>
    </row>
    <row r="1812" spans="1:33" ht="230.25" hidden="1" outlineLevel="3" thickBot="1" x14ac:dyDescent="0.25">
      <c r="A1812" s="251" t="s">
        <v>5549</v>
      </c>
      <c r="B1812" s="596" t="s">
        <v>5829</v>
      </c>
      <c r="C1812" s="600" t="s">
        <v>3997</v>
      </c>
      <c r="D1812" s="624" t="s">
        <v>1551</v>
      </c>
      <c r="E1812" s="139" t="s">
        <v>160</v>
      </c>
      <c r="F1812" s="139" t="s">
        <v>3992</v>
      </c>
      <c r="G1812" s="133" t="s">
        <v>1416</v>
      </c>
      <c r="H1812" s="526" t="s">
        <v>1227</v>
      </c>
      <c r="I1812" s="215" t="s">
        <v>768</v>
      </c>
      <c r="J1812" s="255">
        <v>1</v>
      </c>
      <c r="K1812" s="133" t="s">
        <v>193</v>
      </c>
      <c r="L1812" s="256" t="s">
        <v>430</v>
      </c>
      <c r="M1812" s="166">
        <v>1</v>
      </c>
      <c r="N1812" s="329">
        <f t="shared" si="287"/>
        <v>1</v>
      </c>
      <c r="O1812" s="551" t="s">
        <v>6563</v>
      </c>
      <c r="P1812" s="152" t="s">
        <v>103</v>
      </c>
      <c r="Q1812" s="340">
        <v>5</v>
      </c>
      <c r="R1812" s="223">
        <f t="shared" si="288"/>
        <v>5</v>
      </c>
      <c r="S1812" s="440"/>
      <c r="T1812" s="496"/>
      <c r="U1812" s="193"/>
      <c r="V1812" s="455"/>
      <c r="W1812" s="433"/>
      <c r="X1812" s="433"/>
      <c r="Y1812" s="151"/>
      <c r="Z1812" s="433"/>
      <c r="AA1812" s="433"/>
      <c r="AB1812" s="152"/>
      <c r="AC1812" s="155"/>
      <c r="AD1812" s="119"/>
      <c r="AE1812" s="78"/>
      <c r="AF1812" s="123">
        <f t="shared" si="284"/>
        <v>13502</v>
      </c>
    </row>
    <row r="1813" spans="1:33" ht="230.25" hidden="1" outlineLevel="3" thickBot="1" x14ac:dyDescent="0.25">
      <c r="A1813" s="251" t="s">
        <v>5550</v>
      </c>
      <c r="B1813" s="597"/>
      <c r="C1813" s="602"/>
      <c r="D1813" s="625"/>
      <c r="E1813" s="139" t="s">
        <v>799</v>
      </c>
      <c r="F1813" s="139" t="s">
        <v>5892</v>
      </c>
      <c r="G1813" s="209" t="s">
        <v>1247</v>
      </c>
      <c r="H1813" s="252" t="s">
        <v>1228</v>
      </c>
      <c r="I1813" s="215" t="s">
        <v>1178</v>
      </c>
      <c r="J1813" s="255">
        <v>3</v>
      </c>
      <c r="K1813" s="133" t="s">
        <v>193</v>
      </c>
      <c r="L1813" s="256" t="s">
        <v>430</v>
      </c>
      <c r="M1813" s="166">
        <v>1</v>
      </c>
      <c r="N1813" s="329">
        <f t="shared" si="287"/>
        <v>3</v>
      </c>
      <c r="O1813" s="551" t="s">
        <v>6563</v>
      </c>
      <c r="P1813" s="152" t="s">
        <v>103</v>
      </c>
      <c r="Q1813" s="340">
        <v>5</v>
      </c>
      <c r="R1813" s="223">
        <f t="shared" si="288"/>
        <v>15</v>
      </c>
      <c r="S1813" s="440"/>
      <c r="T1813" s="496"/>
      <c r="U1813" s="193"/>
      <c r="V1813" s="455"/>
      <c r="W1813" s="433"/>
      <c r="X1813" s="433"/>
      <c r="Y1813" s="151"/>
      <c r="Z1813" s="433"/>
      <c r="AA1813" s="433"/>
      <c r="AB1813" s="152"/>
      <c r="AC1813" s="155"/>
      <c r="AD1813" s="119"/>
      <c r="AE1813" s="78"/>
      <c r="AF1813" s="123">
        <f t="shared" si="284"/>
        <v>13503</v>
      </c>
    </row>
    <row r="1814" spans="1:33" ht="230.25" hidden="1" outlineLevel="3" thickBot="1" x14ac:dyDescent="0.25">
      <c r="A1814" s="251" t="s">
        <v>5551</v>
      </c>
      <c r="B1814" s="596" t="s">
        <v>5830</v>
      </c>
      <c r="C1814" s="600" t="s">
        <v>4034</v>
      </c>
      <c r="D1814" s="624" t="s">
        <v>1551</v>
      </c>
      <c r="E1814" s="139" t="s">
        <v>160</v>
      </c>
      <c r="F1814" s="139" t="s">
        <v>1545</v>
      </c>
      <c r="G1814" s="133" t="s">
        <v>1416</v>
      </c>
      <c r="H1814" s="535" t="s">
        <v>1804</v>
      </c>
      <c r="I1814" s="133" t="s">
        <v>768</v>
      </c>
      <c r="J1814" s="255">
        <v>1</v>
      </c>
      <c r="K1814" s="133" t="s">
        <v>193</v>
      </c>
      <c r="L1814" s="256" t="s">
        <v>430</v>
      </c>
      <c r="M1814" s="166">
        <v>1</v>
      </c>
      <c r="N1814" s="329">
        <f t="shared" si="287"/>
        <v>1</v>
      </c>
      <c r="O1814" s="551" t="s">
        <v>6563</v>
      </c>
      <c r="P1814" s="152" t="s">
        <v>103</v>
      </c>
      <c r="Q1814" s="340">
        <v>5</v>
      </c>
      <c r="R1814" s="223">
        <f t="shared" si="288"/>
        <v>5</v>
      </c>
      <c r="S1814" s="440"/>
      <c r="T1814" s="496"/>
      <c r="U1814" s="193"/>
      <c r="V1814" s="455"/>
      <c r="W1814" s="433"/>
      <c r="X1814" s="433"/>
      <c r="Y1814" s="151"/>
      <c r="Z1814" s="433"/>
      <c r="AA1814" s="433"/>
      <c r="AB1814" s="152"/>
      <c r="AC1814" s="155"/>
      <c r="AD1814" s="119"/>
      <c r="AE1814" s="78"/>
      <c r="AF1814" s="123">
        <f t="shared" si="284"/>
        <v>13504</v>
      </c>
    </row>
    <row r="1815" spans="1:33" ht="230.25" hidden="1" outlineLevel="3" thickBot="1" x14ac:dyDescent="0.25">
      <c r="A1815" s="251" t="s">
        <v>5552</v>
      </c>
      <c r="B1815" s="597"/>
      <c r="C1815" s="602"/>
      <c r="D1815" s="625"/>
      <c r="E1815" s="139" t="s">
        <v>799</v>
      </c>
      <c r="F1815" s="139" t="s">
        <v>5893</v>
      </c>
      <c r="G1815" s="209" t="s">
        <v>5894</v>
      </c>
      <c r="H1815" s="252" t="s">
        <v>1228</v>
      </c>
      <c r="I1815" s="215" t="s">
        <v>1178</v>
      </c>
      <c r="J1815" s="255">
        <v>3</v>
      </c>
      <c r="K1815" s="133" t="s">
        <v>193</v>
      </c>
      <c r="L1815" s="256" t="s">
        <v>430</v>
      </c>
      <c r="M1815" s="333">
        <v>1</v>
      </c>
      <c r="N1815" s="329">
        <f t="shared" si="287"/>
        <v>3</v>
      </c>
      <c r="O1815" s="551" t="s">
        <v>6563</v>
      </c>
      <c r="P1815" s="152" t="s">
        <v>103</v>
      </c>
      <c r="Q1815" s="340">
        <v>5</v>
      </c>
      <c r="R1815" s="223">
        <f t="shared" si="288"/>
        <v>15</v>
      </c>
      <c r="S1815" s="440"/>
      <c r="T1815" s="496"/>
      <c r="U1815" s="193"/>
      <c r="V1815" s="455"/>
      <c r="W1815" s="433"/>
      <c r="X1815" s="433"/>
      <c r="Y1815" s="151"/>
      <c r="Z1815" s="433"/>
      <c r="AA1815" s="433"/>
      <c r="AB1815" s="152"/>
      <c r="AC1815" s="155"/>
      <c r="AD1815" s="119"/>
      <c r="AE1815" s="78"/>
      <c r="AF1815" s="123">
        <f t="shared" si="284"/>
        <v>13505</v>
      </c>
    </row>
    <row r="1816" spans="1:33" ht="230.25" hidden="1" outlineLevel="3" thickBot="1" x14ac:dyDescent="0.25">
      <c r="A1816" s="251" t="s">
        <v>5553</v>
      </c>
      <c r="B1816" s="596" t="s">
        <v>3907</v>
      </c>
      <c r="C1816" s="600" t="s">
        <v>4035</v>
      </c>
      <c r="D1816" s="624" t="s">
        <v>443</v>
      </c>
      <c r="E1816" s="209" t="s">
        <v>208</v>
      </c>
      <c r="F1816" s="209" t="s">
        <v>2410</v>
      </c>
      <c r="G1816" s="143" t="s">
        <v>1254</v>
      </c>
      <c r="H1816" s="526" t="s">
        <v>1227</v>
      </c>
      <c r="I1816" s="215" t="s">
        <v>768</v>
      </c>
      <c r="J1816" s="255">
        <v>1</v>
      </c>
      <c r="K1816" s="259" t="s">
        <v>192</v>
      </c>
      <c r="L1816" s="215" t="s">
        <v>203</v>
      </c>
      <c r="M1816" s="148">
        <v>1</v>
      </c>
      <c r="N1816" s="329">
        <f t="shared" si="287"/>
        <v>1</v>
      </c>
      <c r="O1816" s="551" t="s">
        <v>6563</v>
      </c>
      <c r="P1816" s="158" t="s">
        <v>675</v>
      </c>
      <c r="Q1816" s="338">
        <v>5</v>
      </c>
      <c r="R1816" s="223">
        <f t="shared" si="288"/>
        <v>5</v>
      </c>
      <c r="S1816" s="440"/>
      <c r="T1816" s="496"/>
      <c r="U1816" s="193"/>
      <c r="V1816" s="455"/>
      <c r="W1816" s="433"/>
      <c r="X1816" s="433"/>
      <c r="Y1816" s="151"/>
      <c r="Z1816" s="433"/>
      <c r="AA1816" s="433"/>
      <c r="AB1816" s="152"/>
      <c r="AC1816" s="155"/>
      <c r="AD1816" s="119"/>
      <c r="AE1816" s="78"/>
      <c r="AF1816" s="123">
        <f t="shared" si="284"/>
        <v>13506</v>
      </c>
    </row>
    <row r="1817" spans="1:33" ht="230.25" hidden="1" outlineLevel="3" thickBot="1" x14ac:dyDescent="0.25">
      <c r="A1817" s="251" t="s">
        <v>5554</v>
      </c>
      <c r="B1817" s="597"/>
      <c r="C1817" s="602"/>
      <c r="D1817" s="625"/>
      <c r="E1817" s="209" t="s">
        <v>255</v>
      </c>
      <c r="F1817" s="209" t="s">
        <v>6340</v>
      </c>
      <c r="G1817" s="483" t="s">
        <v>4218</v>
      </c>
      <c r="H1817" s="528" t="s">
        <v>1803</v>
      </c>
      <c r="I1817" s="466" t="s">
        <v>3018</v>
      </c>
      <c r="J1817" s="484">
        <v>3</v>
      </c>
      <c r="K1817" s="468" t="s">
        <v>453</v>
      </c>
      <c r="L1817" s="469" t="s">
        <v>449</v>
      </c>
      <c r="M1817" s="485">
        <v>2</v>
      </c>
      <c r="N1817" s="471">
        <f t="shared" si="287"/>
        <v>6</v>
      </c>
      <c r="O1817" s="551" t="s">
        <v>6563</v>
      </c>
      <c r="P1817" s="462" t="s">
        <v>6348</v>
      </c>
      <c r="Q1817" s="473">
        <v>3</v>
      </c>
      <c r="R1817" s="223">
        <f t="shared" si="288"/>
        <v>18</v>
      </c>
      <c r="S1817" s="440"/>
      <c r="T1817" s="496"/>
      <c r="U1817" s="193"/>
      <c r="V1817" s="455"/>
      <c r="W1817" s="433"/>
      <c r="X1817" s="433"/>
      <c r="Y1817" s="151"/>
      <c r="Z1817" s="433"/>
      <c r="AA1817" s="433"/>
      <c r="AB1817" s="152"/>
      <c r="AC1817" s="155"/>
      <c r="AD1817" s="119"/>
      <c r="AE1817" s="78"/>
      <c r="AF1817" s="123">
        <f t="shared" si="284"/>
        <v>13507</v>
      </c>
    </row>
    <row r="1818" spans="1:33" ht="230.25" hidden="1" outlineLevel="3" thickBot="1" x14ac:dyDescent="0.25">
      <c r="A1818" s="251" t="s">
        <v>5555</v>
      </c>
      <c r="B1818" s="596" t="s">
        <v>3907</v>
      </c>
      <c r="C1818" s="600" t="s">
        <v>4036</v>
      </c>
      <c r="D1818" s="624" t="s">
        <v>443</v>
      </c>
      <c r="E1818" s="209" t="s">
        <v>208</v>
      </c>
      <c r="F1818" s="209" t="s">
        <v>2410</v>
      </c>
      <c r="G1818" s="143" t="s">
        <v>1254</v>
      </c>
      <c r="H1818" s="526" t="s">
        <v>1227</v>
      </c>
      <c r="I1818" s="215" t="s">
        <v>768</v>
      </c>
      <c r="J1818" s="255">
        <v>1</v>
      </c>
      <c r="K1818" s="259" t="s">
        <v>192</v>
      </c>
      <c r="L1818" s="215" t="s">
        <v>203</v>
      </c>
      <c r="M1818" s="148">
        <v>1</v>
      </c>
      <c r="N1818" s="329">
        <f t="shared" si="287"/>
        <v>1</v>
      </c>
      <c r="O1818" s="551" t="s">
        <v>6563</v>
      </c>
      <c r="P1818" s="158" t="s">
        <v>675</v>
      </c>
      <c r="Q1818" s="338">
        <v>5</v>
      </c>
      <c r="R1818" s="223">
        <f t="shared" si="288"/>
        <v>5</v>
      </c>
      <c r="S1818" s="440"/>
      <c r="T1818" s="496"/>
      <c r="U1818" s="193"/>
      <c r="V1818" s="455"/>
      <c r="W1818" s="433"/>
      <c r="X1818" s="433"/>
      <c r="Y1818" s="151"/>
      <c r="Z1818" s="433"/>
      <c r="AA1818" s="433"/>
      <c r="AB1818" s="152"/>
      <c r="AC1818" s="155"/>
      <c r="AD1818" s="119"/>
      <c r="AE1818" s="78"/>
      <c r="AF1818" s="123">
        <f t="shared" si="284"/>
        <v>13508</v>
      </c>
    </row>
    <row r="1819" spans="1:33" ht="230.25" hidden="1" outlineLevel="3" thickBot="1" x14ac:dyDescent="0.25">
      <c r="A1819" s="251" t="s">
        <v>5556</v>
      </c>
      <c r="B1819" s="597"/>
      <c r="C1819" s="602"/>
      <c r="D1819" s="625"/>
      <c r="E1819" s="209" t="s">
        <v>255</v>
      </c>
      <c r="F1819" s="452" t="s">
        <v>6340</v>
      </c>
      <c r="G1819" s="483" t="s">
        <v>4218</v>
      </c>
      <c r="H1819" s="528" t="s">
        <v>1803</v>
      </c>
      <c r="I1819" s="466" t="s">
        <v>3018</v>
      </c>
      <c r="J1819" s="484">
        <v>3</v>
      </c>
      <c r="K1819" s="468" t="s">
        <v>453</v>
      </c>
      <c r="L1819" s="469" t="s">
        <v>449</v>
      </c>
      <c r="M1819" s="485">
        <v>2</v>
      </c>
      <c r="N1819" s="471">
        <f t="shared" si="287"/>
        <v>6</v>
      </c>
      <c r="O1819" s="551" t="s">
        <v>6563</v>
      </c>
      <c r="P1819" s="462" t="s">
        <v>6348</v>
      </c>
      <c r="Q1819" s="473">
        <v>3</v>
      </c>
      <c r="R1819" s="223">
        <f t="shared" si="288"/>
        <v>18</v>
      </c>
      <c r="S1819" s="440"/>
      <c r="T1819" s="496"/>
      <c r="U1819" s="193"/>
      <c r="V1819" s="455"/>
      <c r="W1819" s="433"/>
      <c r="X1819" s="433"/>
      <c r="Y1819" s="151"/>
      <c r="Z1819" s="433"/>
      <c r="AA1819" s="433"/>
      <c r="AB1819" s="152"/>
      <c r="AC1819" s="155"/>
      <c r="AD1819" s="119"/>
      <c r="AE1819" s="78"/>
      <c r="AF1819" s="123">
        <f t="shared" si="284"/>
        <v>13509</v>
      </c>
    </row>
    <row r="1820" spans="1:33" ht="21" outlineLevel="1" thickBot="1" x14ac:dyDescent="0.25">
      <c r="A1820" s="144"/>
      <c r="B1820" s="137" t="s">
        <v>1514</v>
      </c>
      <c r="C1820" s="269"/>
      <c r="D1820" s="136"/>
      <c r="E1820" s="137"/>
      <c r="F1820" s="137"/>
      <c r="G1820" s="137"/>
      <c r="H1820" s="137"/>
      <c r="I1820" s="137"/>
      <c r="J1820" s="137"/>
      <c r="K1820" s="137"/>
      <c r="L1820" s="190"/>
      <c r="M1820" s="190"/>
      <c r="N1820" s="190"/>
      <c r="O1820" s="190"/>
      <c r="P1820" s="190"/>
      <c r="Q1820" s="190"/>
      <c r="R1820" s="190"/>
      <c r="S1820" s="190"/>
      <c r="T1820" s="190"/>
      <c r="U1820" s="190"/>
      <c r="V1820" s="190"/>
      <c r="W1820" s="137"/>
      <c r="X1820" s="137"/>
      <c r="Y1820" s="137"/>
      <c r="Z1820" s="137"/>
      <c r="AA1820" s="137"/>
      <c r="AB1820" s="137"/>
      <c r="AC1820" s="137"/>
      <c r="AD1820" s="138"/>
      <c r="AE1820" s="78"/>
      <c r="AF1820" s="123">
        <f t="shared" si="284"/>
        <v>0</v>
      </c>
    </row>
    <row r="1821" spans="1:33" ht="21" outlineLevel="2" collapsed="1" thickBot="1" x14ac:dyDescent="0.25">
      <c r="A1821" s="144"/>
      <c r="B1821" s="266" t="s">
        <v>2340</v>
      </c>
      <c r="C1821" s="276"/>
      <c r="D1821" s="287"/>
      <c r="E1821" s="266"/>
      <c r="F1821" s="200"/>
      <c r="G1821" s="200"/>
      <c r="H1821" s="200"/>
      <c r="I1821" s="200"/>
      <c r="J1821" s="200"/>
      <c r="K1821" s="200"/>
      <c r="L1821" s="117"/>
      <c r="M1821" s="117"/>
      <c r="N1821" s="117"/>
      <c r="O1821" s="117"/>
      <c r="P1821" s="117"/>
      <c r="Q1821" s="117"/>
      <c r="R1821" s="117"/>
      <c r="S1821" s="117"/>
      <c r="T1821" s="200"/>
      <c r="U1821" s="200"/>
      <c r="V1821" s="117"/>
      <c r="W1821" s="200"/>
      <c r="X1821" s="200"/>
      <c r="Y1821" s="200"/>
      <c r="Z1821" s="200"/>
      <c r="AA1821" s="200"/>
      <c r="AB1821" s="200"/>
      <c r="AC1821" s="200"/>
      <c r="AD1821" s="201"/>
      <c r="AE1821" s="78"/>
      <c r="AF1821" s="123">
        <f t="shared" si="284"/>
        <v>0</v>
      </c>
    </row>
    <row r="1822" spans="1:33" ht="230.25" hidden="1" outlineLevel="3" thickBot="1" x14ac:dyDescent="0.25">
      <c r="A1822" s="251" t="s">
        <v>5557</v>
      </c>
      <c r="B1822" s="424" t="s">
        <v>4164</v>
      </c>
      <c r="C1822" s="423" t="s">
        <v>4165</v>
      </c>
      <c r="D1822" s="314" t="s">
        <v>4166</v>
      </c>
      <c r="E1822" s="314" t="s">
        <v>1418</v>
      </c>
      <c r="F1822" s="314" t="s">
        <v>6316</v>
      </c>
      <c r="G1822" s="314" t="s">
        <v>5965</v>
      </c>
      <c r="H1822" s="525" t="s">
        <v>1803</v>
      </c>
      <c r="I1822" s="316" t="s">
        <v>3174</v>
      </c>
      <c r="J1822" s="257">
        <v>3</v>
      </c>
      <c r="K1822" s="317" t="s">
        <v>401</v>
      </c>
      <c r="L1822" s="342" t="s">
        <v>307</v>
      </c>
      <c r="M1822" s="148">
        <v>2</v>
      </c>
      <c r="N1822" s="330">
        <f t="shared" ref="N1822:N1853" si="289">J1822*M1822</f>
        <v>6</v>
      </c>
      <c r="O1822" s="551" t="s">
        <v>6563</v>
      </c>
      <c r="P1822" s="336" t="s">
        <v>6388</v>
      </c>
      <c r="Q1822" s="338">
        <v>2</v>
      </c>
      <c r="R1822" s="189">
        <f t="shared" ref="R1822:R1829" si="290">J1822*M1822*Q1822</f>
        <v>12</v>
      </c>
      <c r="S1822" s="440"/>
      <c r="T1822" s="496"/>
      <c r="U1822" s="193"/>
      <c r="V1822" s="455"/>
      <c r="W1822" s="433"/>
      <c r="X1822" s="433"/>
      <c r="Y1822" s="151"/>
      <c r="Z1822" s="433"/>
      <c r="AA1822" s="433"/>
      <c r="AB1822" s="152"/>
      <c r="AC1822" s="155"/>
      <c r="AD1822" s="119"/>
      <c r="AE1822" s="78"/>
      <c r="AF1822" s="123">
        <f t="shared" si="284"/>
        <v>13510</v>
      </c>
    </row>
    <row r="1823" spans="1:33" s="249" customFormat="1" ht="230.25" hidden="1" outlineLevel="3" thickBot="1" x14ac:dyDescent="0.25">
      <c r="A1823" s="378" t="s">
        <v>1750</v>
      </c>
      <c r="B1823" s="620" t="s">
        <v>6087</v>
      </c>
      <c r="C1823" s="623" t="s">
        <v>2290</v>
      </c>
      <c r="D1823" s="603" t="s">
        <v>1615</v>
      </c>
      <c r="E1823" s="209" t="s">
        <v>1439</v>
      </c>
      <c r="F1823" s="209" t="s">
        <v>1519</v>
      </c>
      <c r="G1823" s="209" t="s">
        <v>1518</v>
      </c>
      <c r="H1823" s="252" t="s">
        <v>5776</v>
      </c>
      <c r="I1823" s="143" t="s">
        <v>1517</v>
      </c>
      <c r="J1823" s="257">
        <v>2</v>
      </c>
      <c r="K1823" s="143" t="s">
        <v>193</v>
      </c>
      <c r="L1823" s="215" t="s">
        <v>430</v>
      </c>
      <c r="M1823" s="166">
        <v>1</v>
      </c>
      <c r="N1823" s="329">
        <f t="shared" si="289"/>
        <v>2</v>
      </c>
      <c r="O1823" s="551" t="s">
        <v>6563</v>
      </c>
      <c r="P1823" s="160" t="s">
        <v>6314</v>
      </c>
      <c r="Q1823" s="340">
        <v>2</v>
      </c>
      <c r="R1823" s="223">
        <f t="shared" si="290"/>
        <v>4</v>
      </c>
      <c r="S1823" s="440"/>
      <c r="T1823" s="496"/>
      <c r="U1823" s="193"/>
      <c r="V1823" s="455"/>
      <c r="W1823" s="433"/>
      <c r="X1823" s="433"/>
      <c r="Y1823" s="151"/>
      <c r="Z1823" s="433"/>
      <c r="AA1823" s="433"/>
      <c r="AB1823" s="152"/>
      <c r="AC1823" s="155"/>
      <c r="AD1823" s="119"/>
      <c r="AE1823" s="78"/>
      <c r="AF1823" s="123">
        <f t="shared" si="284"/>
        <v>-9957</v>
      </c>
      <c r="AG1823" s="78"/>
    </row>
    <row r="1824" spans="1:33" s="249" customFormat="1" ht="230.25" hidden="1" outlineLevel="3" thickBot="1" x14ac:dyDescent="0.25">
      <c r="A1824" s="378" t="s">
        <v>1751</v>
      </c>
      <c r="B1824" s="621"/>
      <c r="C1824" s="598"/>
      <c r="D1824" s="604"/>
      <c r="E1824" s="139" t="s">
        <v>1438</v>
      </c>
      <c r="F1824" s="209" t="s">
        <v>6085</v>
      </c>
      <c r="G1824" s="209" t="s">
        <v>6086</v>
      </c>
      <c r="H1824" s="252" t="s">
        <v>5777</v>
      </c>
      <c r="I1824" s="133" t="s">
        <v>1517</v>
      </c>
      <c r="J1824" s="257">
        <v>2</v>
      </c>
      <c r="K1824" s="133" t="s">
        <v>193</v>
      </c>
      <c r="L1824" s="256" t="s">
        <v>430</v>
      </c>
      <c r="M1824" s="166">
        <v>1</v>
      </c>
      <c r="N1824" s="329">
        <f t="shared" si="289"/>
        <v>2</v>
      </c>
      <c r="O1824" s="551" t="s">
        <v>6563</v>
      </c>
      <c r="P1824" s="152" t="s">
        <v>6315</v>
      </c>
      <c r="Q1824" s="340">
        <v>2</v>
      </c>
      <c r="R1824" s="223">
        <f t="shared" si="290"/>
        <v>4</v>
      </c>
      <c r="S1824" s="440"/>
      <c r="T1824" s="496"/>
      <c r="U1824" s="193"/>
      <c r="V1824" s="455"/>
      <c r="W1824" s="433"/>
      <c r="X1824" s="433"/>
      <c r="Y1824" s="151"/>
      <c r="Z1824" s="433"/>
      <c r="AA1824" s="433"/>
      <c r="AB1824" s="152"/>
      <c r="AC1824" s="155"/>
      <c r="AD1824" s="119"/>
      <c r="AE1824" s="78"/>
      <c r="AF1824" s="123">
        <f t="shared" si="284"/>
        <v>-9958</v>
      </c>
      <c r="AG1824" s="78"/>
    </row>
    <row r="1825" spans="1:33" ht="230.25" hidden="1" outlineLevel="3" thickBot="1" x14ac:dyDescent="0.25">
      <c r="A1825" s="458" t="s">
        <v>6271</v>
      </c>
      <c r="B1825" s="622"/>
      <c r="C1825" s="599"/>
      <c r="D1825" s="605"/>
      <c r="E1825" s="459" t="s">
        <v>5975</v>
      </c>
      <c r="F1825" s="224" t="s">
        <v>6128</v>
      </c>
      <c r="G1825" s="209" t="s">
        <v>6086</v>
      </c>
      <c r="H1825" s="252" t="s">
        <v>5777</v>
      </c>
      <c r="I1825" s="133" t="s">
        <v>1517</v>
      </c>
      <c r="J1825" s="257">
        <v>2</v>
      </c>
      <c r="K1825" s="178" t="s">
        <v>6120</v>
      </c>
      <c r="L1825" s="256" t="s">
        <v>6133</v>
      </c>
      <c r="M1825" s="166">
        <v>2</v>
      </c>
      <c r="N1825" s="329">
        <f t="shared" ref="N1825" si="291">J1825*M1825</f>
        <v>4</v>
      </c>
      <c r="O1825" s="551" t="s">
        <v>6563</v>
      </c>
      <c r="P1825" s="152" t="s">
        <v>6359</v>
      </c>
      <c r="Q1825" s="340">
        <v>2</v>
      </c>
      <c r="R1825" s="223">
        <f t="shared" si="290"/>
        <v>8</v>
      </c>
      <c r="S1825" s="440"/>
      <c r="T1825" s="496"/>
      <c r="U1825" s="193"/>
      <c r="V1825" s="455"/>
      <c r="W1825" s="433"/>
      <c r="X1825" s="433"/>
      <c r="Y1825" s="151"/>
      <c r="Z1825" s="433"/>
      <c r="AA1825" s="433"/>
      <c r="AB1825" s="152"/>
      <c r="AC1825" s="155"/>
      <c r="AD1825" s="119"/>
      <c r="AE1825" s="78"/>
      <c r="AF1825" s="123">
        <f t="shared" si="284"/>
        <v>14821</v>
      </c>
    </row>
    <row r="1826" spans="1:33" ht="230.25" hidden="1" outlineLevel="3" thickBot="1" x14ac:dyDescent="0.25">
      <c r="A1826" s="378" t="s">
        <v>1752</v>
      </c>
      <c r="B1826" s="620" t="s">
        <v>6087</v>
      </c>
      <c r="C1826" s="623" t="s">
        <v>2291</v>
      </c>
      <c r="D1826" s="603" t="s">
        <v>1616</v>
      </c>
      <c r="E1826" s="139" t="s">
        <v>1439</v>
      </c>
      <c r="F1826" s="209" t="s">
        <v>6089</v>
      </c>
      <c r="G1826" s="139" t="s">
        <v>6090</v>
      </c>
      <c r="H1826" s="252" t="s">
        <v>5776</v>
      </c>
      <c r="I1826" s="133" t="s">
        <v>1521</v>
      </c>
      <c r="J1826" s="257">
        <v>3</v>
      </c>
      <c r="K1826" s="133" t="s">
        <v>193</v>
      </c>
      <c r="L1826" s="256" t="s">
        <v>430</v>
      </c>
      <c r="M1826" s="166">
        <v>1</v>
      </c>
      <c r="N1826" s="329">
        <f t="shared" si="289"/>
        <v>3</v>
      </c>
      <c r="O1826" s="551" t="s">
        <v>6563</v>
      </c>
      <c r="P1826" s="152" t="s">
        <v>6314</v>
      </c>
      <c r="Q1826" s="340">
        <v>2</v>
      </c>
      <c r="R1826" s="223">
        <f t="shared" si="290"/>
        <v>6</v>
      </c>
      <c r="S1826" s="440"/>
      <c r="T1826" s="496" t="s">
        <v>6317</v>
      </c>
      <c r="U1826" s="193"/>
      <c r="V1826" s="455"/>
      <c r="W1826" s="433"/>
      <c r="X1826" s="433"/>
      <c r="Y1826" s="151"/>
      <c r="Z1826" s="433"/>
      <c r="AA1826" s="433"/>
      <c r="AB1826" s="152"/>
      <c r="AC1826" s="155"/>
      <c r="AD1826" s="119"/>
      <c r="AE1826" s="78"/>
      <c r="AF1826" s="123">
        <f t="shared" si="284"/>
        <v>-9959</v>
      </c>
    </row>
    <row r="1827" spans="1:33" ht="230.25" hidden="1" outlineLevel="3" thickBot="1" x14ac:dyDescent="0.25">
      <c r="A1827" s="378" t="s">
        <v>1753</v>
      </c>
      <c r="B1827" s="621"/>
      <c r="C1827" s="598"/>
      <c r="D1827" s="604"/>
      <c r="E1827" s="139" t="s">
        <v>1438</v>
      </c>
      <c r="F1827" s="209" t="s">
        <v>6389</v>
      </c>
      <c r="G1827" s="139" t="s">
        <v>6091</v>
      </c>
      <c r="H1827" s="252" t="s">
        <v>5776</v>
      </c>
      <c r="I1827" s="133" t="s">
        <v>1521</v>
      </c>
      <c r="J1827" s="257">
        <v>3</v>
      </c>
      <c r="K1827" s="133" t="s">
        <v>193</v>
      </c>
      <c r="L1827" s="256" t="s">
        <v>430</v>
      </c>
      <c r="M1827" s="166">
        <v>1</v>
      </c>
      <c r="N1827" s="329">
        <f t="shared" si="289"/>
        <v>3</v>
      </c>
      <c r="O1827" s="551" t="s">
        <v>6563</v>
      </c>
      <c r="P1827" s="152" t="s">
        <v>6314</v>
      </c>
      <c r="Q1827" s="340">
        <v>2</v>
      </c>
      <c r="R1827" s="223">
        <f t="shared" si="290"/>
        <v>6</v>
      </c>
      <c r="S1827" s="440"/>
      <c r="T1827" s="496" t="s">
        <v>6317</v>
      </c>
      <c r="U1827" s="193"/>
      <c r="V1827" s="455"/>
      <c r="W1827" s="433"/>
      <c r="X1827" s="433"/>
      <c r="Y1827" s="151"/>
      <c r="Z1827" s="433"/>
      <c r="AA1827" s="433"/>
      <c r="AB1827" s="152"/>
      <c r="AC1827" s="155"/>
      <c r="AD1827" s="119"/>
      <c r="AE1827" s="78"/>
      <c r="AF1827" s="123">
        <f t="shared" si="284"/>
        <v>-9960</v>
      </c>
    </row>
    <row r="1828" spans="1:33" ht="230.25" hidden="1" outlineLevel="3" thickBot="1" x14ac:dyDescent="0.25">
      <c r="A1828" s="458" t="s">
        <v>6272</v>
      </c>
      <c r="B1828" s="622"/>
      <c r="C1828" s="599"/>
      <c r="D1828" s="605"/>
      <c r="E1828" s="459" t="s">
        <v>5975</v>
      </c>
      <c r="F1828" s="224" t="s">
        <v>6129</v>
      </c>
      <c r="G1828" s="139" t="s">
        <v>6091</v>
      </c>
      <c r="H1828" s="252" t="s">
        <v>5776</v>
      </c>
      <c r="I1828" s="133" t="s">
        <v>1521</v>
      </c>
      <c r="J1828" s="257">
        <v>3</v>
      </c>
      <c r="K1828" s="178" t="s">
        <v>6120</v>
      </c>
      <c r="L1828" s="256" t="s">
        <v>6133</v>
      </c>
      <c r="M1828" s="166">
        <v>2</v>
      </c>
      <c r="N1828" s="147">
        <f t="shared" si="289"/>
        <v>6</v>
      </c>
      <c r="O1828" s="551" t="s">
        <v>6563</v>
      </c>
      <c r="P1828" s="152" t="s">
        <v>6314</v>
      </c>
      <c r="Q1828" s="340">
        <v>2</v>
      </c>
      <c r="R1828" s="223">
        <f t="shared" si="290"/>
        <v>12</v>
      </c>
      <c r="S1828" s="440"/>
      <c r="T1828" s="496" t="s">
        <v>6317</v>
      </c>
      <c r="U1828" s="193"/>
      <c r="V1828" s="455"/>
      <c r="W1828" s="433"/>
      <c r="X1828" s="433"/>
      <c r="Y1828" s="151"/>
      <c r="Z1828" s="433"/>
      <c r="AA1828" s="433"/>
      <c r="AB1828" s="152"/>
      <c r="AC1828" s="155"/>
      <c r="AD1828" s="119"/>
      <c r="AE1828" s="78"/>
      <c r="AF1828" s="123">
        <f t="shared" si="284"/>
        <v>14822</v>
      </c>
    </row>
    <row r="1829" spans="1:33" ht="230.25" hidden="1" outlineLevel="3" thickBot="1" x14ac:dyDescent="0.25">
      <c r="A1829" s="378" t="s">
        <v>1754</v>
      </c>
      <c r="B1829" s="620" t="s">
        <v>6088</v>
      </c>
      <c r="C1829" s="623" t="s">
        <v>2292</v>
      </c>
      <c r="D1829" s="603" t="s">
        <v>1617</v>
      </c>
      <c r="E1829" s="139" t="s">
        <v>1439</v>
      </c>
      <c r="F1829" s="209" t="s">
        <v>6093</v>
      </c>
      <c r="G1829" s="209" t="s">
        <v>1247</v>
      </c>
      <c r="H1829" s="252" t="s">
        <v>1955</v>
      </c>
      <c r="I1829" s="133" t="s">
        <v>1178</v>
      </c>
      <c r="J1829" s="257">
        <v>3</v>
      </c>
      <c r="K1829" s="133" t="s">
        <v>193</v>
      </c>
      <c r="L1829" s="256" t="s">
        <v>430</v>
      </c>
      <c r="M1829" s="166">
        <v>1</v>
      </c>
      <c r="N1829" s="329">
        <f t="shared" si="289"/>
        <v>3</v>
      </c>
      <c r="O1829" s="551" t="s">
        <v>6563</v>
      </c>
      <c r="P1829" s="152" t="s">
        <v>6391</v>
      </c>
      <c r="Q1829" s="340">
        <v>2</v>
      </c>
      <c r="R1829" s="223">
        <f t="shared" si="290"/>
        <v>6</v>
      </c>
      <c r="S1829" s="440"/>
      <c r="T1829" s="496"/>
      <c r="U1829" s="193"/>
      <c r="V1829" s="455"/>
      <c r="W1829" s="433"/>
      <c r="X1829" s="433"/>
      <c r="Y1829" s="151"/>
      <c r="Z1829" s="433"/>
      <c r="AA1829" s="433"/>
      <c r="AB1829" s="152"/>
      <c r="AC1829" s="155"/>
      <c r="AD1829" s="119"/>
      <c r="AE1829" s="78"/>
      <c r="AF1829" s="123">
        <f t="shared" si="284"/>
        <v>-9961</v>
      </c>
    </row>
    <row r="1830" spans="1:33" ht="230.25" hidden="1" outlineLevel="3" thickBot="1" x14ac:dyDescent="0.25">
      <c r="A1830" s="378" t="s">
        <v>1755</v>
      </c>
      <c r="B1830" s="621"/>
      <c r="C1830" s="598"/>
      <c r="D1830" s="604"/>
      <c r="E1830" s="139" t="s">
        <v>1438</v>
      </c>
      <c r="F1830" s="209" t="s">
        <v>6092</v>
      </c>
      <c r="G1830" s="209" t="s">
        <v>1247</v>
      </c>
      <c r="H1830" s="252" t="s">
        <v>1955</v>
      </c>
      <c r="I1830" s="133" t="s">
        <v>1178</v>
      </c>
      <c r="J1830" s="257">
        <v>3</v>
      </c>
      <c r="K1830" s="133" t="s">
        <v>193</v>
      </c>
      <c r="L1830" s="256" t="s">
        <v>430</v>
      </c>
      <c r="M1830" s="166">
        <v>1</v>
      </c>
      <c r="N1830" s="329">
        <f t="shared" si="289"/>
        <v>3</v>
      </c>
      <c r="O1830" s="551" t="s">
        <v>6563</v>
      </c>
      <c r="P1830" s="152" t="s">
        <v>6391</v>
      </c>
      <c r="Q1830" s="340">
        <v>2</v>
      </c>
      <c r="R1830" s="223">
        <f t="shared" ref="R1830:R1831" si="292">J1830*M1830*Q1830</f>
        <v>6</v>
      </c>
      <c r="S1830" s="440"/>
      <c r="T1830" s="496"/>
      <c r="U1830" s="193"/>
      <c r="V1830" s="455"/>
      <c r="W1830" s="433"/>
      <c r="X1830" s="433"/>
      <c r="Y1830" s="151"/>
      <c r="Z1830" s="433"/>
      <c r="AA1830" s="433"/>
      <c r="AB1830" s="152"/>
      <c r="AC1830" s="155"/>
      <c r="AD1830" s="119"/>
      <c r="AE1830" s="78"/>
      <c r="AF1830" s="123">
        <f t="shared" si="284"/>
        <v>-9962</v>
      </c>
    </row>
    <row r="1831" spans="1:33" ht="230.25" hidden="1" outlineLevel="3" thickBot="1" x14ac:dyDescent="0.25">
      <c r="A1831" s="458" t="s">
        <v>6273</v>
      </c>
      <c r="B1831" s="622"/>
      <c r="C1831" s="599"/>
      <c r="D1831" s="605"/>
      <c r="E1831" s="459" t="s">
        <v>5975</v>
      </c>
      <c r="F1831" s="224" t="s">
        <v>6392</v>
      </c>
      <c r="G1831" s="209" t="s">
        <v>1247</v>
      </c>
      <c r="H1831" s="252" t="s">
        <v>1955</v>
      </c>
      <c r="I1831" s="133" t="s">
        <v>1178</v>
      </c>
      <c r="J1831" s="257">
        <v>3</v>
      </c>
      <c r="K1831" s="178" t="s">
        <v>6120</v>
      </c>
      <c r="L1831" s="256" t="s">
        <v>6133</v>
      </c>
      <c r="M1831" s="166">
        <v>2</v>
      </c>
      <c r="N1831" s="329">
        <f t="shared" ref="N1831" si="293">J1831*M1831</f>
        <v>6</v>
      </c>
      <c r="O1831" s="551" t="s">
        <v>6563</v>
      </c>
      <c r="P1831" s="152" t="s">
        <v>6391</v>
      </c>
      <c r="Q1831" s="340">
        <v>2</v>
      </c>
      <c r="R1831" s="223">
        <f t="shared" si="292"/>
        <v>12</v>
      </c>
      <c r="S1831" s="440"/>
      <c r="T1831" s="496"/>
      <c r="U1831" s="193"/>
      <c r="V1831" s="455"/>
      <c r="W1831" s="433"/>
      <c r="X1831" s="433"/>
      <c r="Y1831" s="151"/>
      <c r="Z1831" s="433"/>
      <c r="AA1831" s="433"/>
      <c r="AB1831" s="152"/>
      <c r="AC1831" s="155"/>
      <c r="AD1831" s="119"/>
      <c r="AE1831" s="78"/>
      <c r="AF1831" s="123">
        <f t="shared" si="284"/>
        <v>14823</v>
      </c>
    </row>
    <row r="1832" spans="1:33" ht="230.25" hidden="1" outlineLevel="3" thickBot="1" x14ac:dyDescent="0.25">
      <c r="A1832" s="416" t="s">
        <v>1756</v>
      </c>
      <c r="B1832" s="620" t="s">
        <v>5703</v>
      </c>
      <c r="C1832" s="623" t="s">
        <v>2293</v>
      </c>
      <c r="D1832" s="603" t="s">
        <v>4085</v>
      </c>
      <c r="E1832" s="139" t="s">
        <v>1439</v>
      </c>
      <c r="F1832" s="209" t="s">
        <v>1523</v>
      </c>
      <c r="G1832" s="603" t="s">
        <v>4085</v>
      </c>
      <c r="H1832" s="608" t="s">
        <v>4141</v>
      </c>
      <c r="I1832" s="611" t="s">
        <v>4141</v>
      </c>
      <c r="J1832" s="257">
        <v>1</v>
      </c>
      <c r="K1832" s="133" t="s">
        <v>193</v>
      </c>
      <c r="L1832" s="125" t="s">
        <v>5788</v>
      </c>
      <c r="M1832" s="166">
        <v>1</v>
      </c>
      <c r="N1832" s="329">
        <f t="shared" si="289"/>
        <v>1</v>
      </c>
      <c r="O1832" s="551" t="s">
        <v>6563</v>
      </c>
      <c r="P1832" s="152" t="s">
        <v>103</v>
      </c>
      <c r="Q1832" s="340">
        <v>5</v>
      </c>
      <c r="R1832" s="248">
        <f>J1832*M1832*Q1832</f>
        <v>5</v>
      </c>
      <c r="S1832" s="440"/>
      <c r="T1832" s="496"/>
      <c r="U1832" s="193"/>
      <c r="V1832" s="455"/>
      <c r="W1832" s="433"/>
      <c r="X1832" s="433"/>
      <c r="Y1832" s="151"/>
      <c r="Z1832" s="433"/>
      <c r="AA1832" s="433"/>
      <c r="AB1832" s="152"/>
      <c r="AC1832" s="155"/>
      <c r="AD1832" s="119"/>
      <c r="AE1832" s="78"/>
      <c r="AF1832" s="123">
        <f t="shared" si="284"/>
        <v>-9963</v>
      </c>
    </row>
    <row r="1833" spans="1:33" ht="230.25" hidden="1" outlineLevel="3" thickBot="1" x14ac:dyDescent="0.25">
      <c r="A1833" s="416" t="s">
        <v>1757</v>
      </c>
      <c r="B1833" s="621"/>
      <c r="C1833" s="598"/>
      <c r="D1833" s="604"/>
      <c r="E1833" s="139" t="s">
        <v>1438</v>
      </c>
      <c r="F1833" s="209" t="s">
        <v>1522</v>
      </c>
      <c r="G1833" s="604"/>
      <c r="H1833" s="609"/>
      <c r="I1833" s="612"/>
      <c r="J1833" s="257">
        <v>1</v>
      </c>
      <c r="K1833" s="133" t="s">
        <v>193</v>
      </c>
      <c r="L1833" s="125" t="s">
        <v>5788</v>
      </c>
      <c r="M1833" s="166">
        <v>1</v>
      </c>
      <c r="N1833" s="329">
        <f t="shared" si="289"/>
        <v>1</v>
      </c>
      <c r="O1833" s="551" t="s">
        <v>6563</v>
      </c>
      <c r="P1833" s="152" t="s">
        <v>103</v>
      </c>
      <c r="Q1833" s="340">
        <v>5</v>
      </c>
      <c r="R1833" s="248">
        <f>J1833*M1833*Q1833</f>
        <v>5</v>
      </c>
      <c r="S1833" s="440"/>
      <c r="T1833" s="496"/>
      <c r="U1833" s="193"/>
      <c r="V1833" s="455"/>
      <c r="W1833" s="433"/>
      <c r="X1833" s="433"/>
      <c r="Y1833" s="151"/>
      <c r="Z1833" s="433"/>
      <c r="AA1833" s="433"/>
      <c r="AB1833" s="152"/>
      <c r="AC1833" s="155"/>
      <c r="AD1833" s="119"/>
      <c r="AE1833" s="78"/>
      <c r="AF1833" s="123">
        <f t="shared" si="284"/>
        <v>-9964</v>
      </c>
    </row>
    <row r="1834" spans="1:33" ht="230.25" hidden="1" outlineLevel="3" thickBot="1" x14ac:dyDescent="0.25">
      <c r="A1834" s="458" t="s">
        <v>6274</v>
      </c>
      <c r="B1834" s="622"/>
      <c r="C1834" s="599"/>
      <c r="D1834" s="605"/>
      <c r="E1834" s="459" t="s">
        <v>5975</v>
      </c>
      <c r="F1834" s="224" t="s">
        <v>6130</v>
      </c>
      <c r="G1834" s="605"/>
      <c r="H1834" s="610"/>
      <c r="I1834" s="613"/>
      <c r="J1834" s="130">
        <v>1</v>
      </c>
      <c r="K1834" s="178" t="s">
        <v>6120</v>
      </c>
      <c r="L1834" s="256" t="s">
        <v>6133</v>
      </c>
      <c r="M1834" s="166">
        <v>2</v>
      </c>
      <c r="N1834" s="147">
        <f t="shared" si="289"/>
        <v>2</v>
      </c>
      <c r="O1834" s="551" t="s">
        <v>6563</v>
      </c>
      <c r="P1834" s="152" t="s">
        <v>103</v>
      </c>
      <c r="Q1834" s="340">
        <v>5</v>
      </c>
      <c r="R1834" s="171">
        <f>J1834*M1834*Q1834</f>
        <v>10</v>
      </c>
      <c r="S1834" s="440"/>
      <c r="T1834" s="496"/>
      <c r="U1834" s="193"/>
      <c r="V1834" s="455"/>
      <c r="W1834" s="433"/>
      <c r="X1834" s="433"/>
      <c r="Y1834" s="151"/>
      <c r="Z1834" s="433"/>
      <c r="AA1834" s="433"/>
      <c r="AB1834" s="152"/>
      <c r="AC1834" s="155"/>
      <c r="AD1834" s="119"/>
      <c r="AE1834" s="78"/>
      <c r="AF1834" s="123">
        <f t="shared" si="284"/>
        <v>14824</v>
      </c>
    </row>
    <row r="1835" spans="1:33" s="249" customFormat="1" ht="230.25" hidden="1" outlineLevel="3" thickBot="1" x14ac:dyDescent="0.25">
      <c r="A1835" s="378" t="s">
        <v>1758</v>
      </c>
      <c r="B1835" s="639" t="s">
        <v>1527</v>
      </c>
      <c r="C1835" s="623" t="s">
        <v>2294</v>
      </c>
      <c r="D1835" s="603" t="s">
        <v>1525</v>
      </c>
      <c r="E1835" s="139" t="s">
        <v>160</v>
      </c>
      <c r="F1835" s="139" t="s">
        <v>1526</v>
      </c>
      <c r="G1835" s="214" t="s">
        <v>1518</v>
      </c>
      <c r="H1835" s="252" t="s">
        <v>1838</v>
      </c>
      <c r="I1835" s="133" t="s">
        <v>1517</v>
      </c>
      <c r="J1835" s="257">
        <v>2</v>
      </c>
      <c r="K1835" s="133" t="s">
        <v>193</v>
      </c>
      <c r="L1835" s="256" t="s">
        <v>430</v>
      </c>
      <c r="M1835" s="166">
        <v>1</v>
      </c>
      <c r="N1835" s="329">
        <f t="shared" si="289"/>
        <v>2</v>
      </c>
      <c r="O1835" s="551" t="s">
        <v>6563</v>
      </c>
      <c r="P1835" s="152" t="s">
        <v>6393</v>
      </c>
      <c r="Q1835" s="340">
        <v>2</v>
      </c>
      <c r="R1835" s="223">
        <f t="shared" ref="R1835:R1860" si="294">J1835*M1835*Q1835</f>
        <v>4</v>
      </c>
      <c r="S1835" s="440"/>
      <c r="T1835" s="496"/>
      <c r="U1835" s="193"/>
      <c r="V1835" s="455"/>
      <c r="W1835" s="433"/>
      <c r="X1835" s="433"/>
      <c r="Y1835" s="151"/>
      <c r="Z1835" s="433"/>
      <c r="AA1835" s="433"/>
      <c r="AB1835" s="152"/>
      <c r="AC1835" s="155"/>
      <c r="AD1835" s="119"/>
      <c r="AE1835" s="78"/>
      <c r="AF1835" s="123">
        <f t="shared" si="284"/>
        <v>-9965</v>
      </c>
      <c r="AG1835" s="78"/>
    </row>
    <row r="1836" spans="1:33" s="249" customFormat="1" ht="230.25" hidden="1" outlineLevel="3" thickBot="1" x14ac:dyDescent="0.25">
      <c r="A1836" s="378" t="s">
        <v>1759</v>
      </c>
      <c r="B1836" s="639"/>
      <c r="C1836" s="599"/>
      <c r="D1836" s="605"/>
      <c r="E1836" s="139" t="s">
        <v>1445</v>
      </c>
      <c r="F1836" s="139" t="s">
        <v>1529</v>
      </c>
      <c r="G1836" s="133" t="s">
        <v>1416</v>
      </c>
      <c r="H1836" s="535" t="s">
        <v>1804</v>
      </c>
      <c r="I1836" s="133" t="s">
        <v>768</v>
      </c>
      <c r="J1836" s="257">
        <v>1</v>
      </c>
      <c r="K1836" s="133" t="s">
        <v>193</v>
      </c>
      <c r="L1836" s="256" t="s">
        <v>1199</v>
      </c>
      <c r="M1836" s="166">
        <v>1</v>
      </c>
      <c r="N1836" s="329">
        <f t="shared" si="289"/>
        <v>1</v>
      </c>
      <c r="O1836" s="551" t="s">
        <v>6563</v>
      </c>
      <c r="P1836" s="152" t="s">
        <v>103</v>
      </c>
      <c r="Q1836" s="340">
        <v>5</v>
      </c>
      <c r="R1836" s="223">
        <f t="shared" si="294"/>
        <v>5</v>
      </c>
      <c r="S1836" s="440"/>
      <c r="T1836" s="496"/>
      <c r="U1836" s="193"/>
      <c r="V1836" s="455"/>
      <c r="W1836" s="433"/>
      <c r="X1836" s="433"/>
      <c r="Y1836" s="151"/>
      <c r="Z1836" s="433"/>
      <c r="AA1836" s="433"/>
      <c r="AB1836" s="152"/>
      <c r="AC1836" s="155"/>
      <c r="AD1836" s="119"/>
      <c r="AE1836" s="78"/>
      <c r="AF1836" s="123">
        <f t="shared" si="284"/>
        <v>-9966</v>
      </c>
      <c r="AG1836" s="78"/>
    </row>
    <row r="1837" spans="1:33" ht="230.25" hidden="1" outlineLevel="3" thickBot="1" x14ac:dyDescent="0.25">
      <c r="A1837" s="378" t="s">
        <v>1760</v>
      </c>
      <c r="B1837" s="639" t="s">
        <v>1837</v>
      </c>
      <c r="C1837" s="623" t="s">
        <v>2295</v>
      </c>
      <c r="D1837" s="603" t="s">
        <v>1528</v>
      </c>
      <c r="E1837" s="139" t="s">
        <v>160</v>
      </c>
      <c r="F1837" s="139" t="s">
        <v>1530</v>
      </c>
      <c r="G1837" s="139" t="s">
        <v>1520</v>
      </c>
      <c r="H1837" s="252" t="s">
        <v>1839</v>
      </c>
      <c r="I1837" s="143" t="s">
        <v>1521</v>
      </c>
      <c r="J1837" s="257">
        <v>1</v>
      </c>
      <c r="K1837" s="133" t="s">
        <v>193</v>
      </c>
      <c r="L1837" s="256" t="s">
        <v>430</v>
      </c>
      <c r="M1837" s="166">
        <v>1</v>
      </c>
      <c r="N1837" s="329">
        <f t="shared" si="289"/>
        <v>1</v>
      </c>
      <c r="O1837" s="551" t="s">
        <v>6563</v>
      </c>
      <c r="P1837" s="152" t="s">
        <v>6393</v>
      </c>
      <c r="Q1837" s="340">
        <v>2</v>
      </c>
      <c r="R1837" s="223">
        <f t="shared" si="294"/>
        <v>2</v>
      </c>
      <c r="S1837" s="440"/>
      <c r="T1837" s="496"/>
      <c r="U1837" s="193"/>
      <c r="V1837" s="455"/>
      <c r="W1837" s="433"/>
      <c r="X1837" s="433"/>
      <c r="Y1837" s="151"/>
      <c r="Z1837" s="433"/>
      <c r="AA1837" s="433"/>
      <c r="AB1837" s="152"/>
      <c r="AC1837" s="155"/>
      <c r="AD1837" s="119"/>
      <c r="AE1837" s="78"/>
      <c r="AF1837" s="123">
        <f t="shared" si="284"/>
        <v>-9967</v>
      </c>
    </row>
    <row r="1838" spans="1:33" ht="230.25" hidden="1" outlineLevel="3" thickBot="1" x14ac:dyDescent="0.25">
      <c r="A1838" s="378" t="s">
        <v>1761</v>
      </c>
      <c r="B1838" s="639"/>
      <c r="C1838" s="599"/>
      <c r="D1838" s="605"/>
      <c r="E1838" s="139" t="s">
        <v>1445</v>
      </c>
      <c r="F1838" s="139" t="s">
        <v>5976</v>
      </c>
      <c r="G1838" s="133" t="s">
        <v>1416</v>
      </c>
      <c r="H1838" s="535" t="s">
        <v>1804</v>
      </c>
      <c r="I1838" s="133" t="s">
        <v>768</v>
      </c>
      <c r="J1838" s="257">
        <v>1</v>
      </c>
      <c r="K1838" s="133" t="s">
        <v>193</v>
      </c>
      <c r="L1838" s="256" t="s">
        <v>1199</v>
      </c>
      <c r="M1838" s="166">
        <v>1</v>
      </c>
      <c r="N1838" s="329">
        <f t="shared" si="289"/>
        <v>1</v>
      </c>
      <c r="O1838" s="551" t="s">
        <v>6563</v>
      </c>
      <c r="P1838" s="152" t="s">
        <v>103</v>
      </c>
      <c r="Q1838" s="340">
        <v>5</v>
      </c>
      <c r="R1838" s="223">
        <f t="shared" si="294"/>
        <v>5</v>
      </c>
      <c r="S1838" s="440"/>
      <c r="T1838" s="496"/>
      <c r="U1838" s="193"/>
      <c r="V1838" s="455"/>
      <c r="W1838" s="433"/>
      <c r="X1838" s="433"/>
      <c r="Y1838" s="151"/>
      <c r="Z1838" s="433"/>
      <c r="AA1838" s="433"/>
      <c r="AB1838" s="152"/>
      <c r="AC1838" s="155"/>
      <c r="AD1838" s="119"/>
      <c r="AE1838" s="78"/>
      <c r="AF1838" s="123">
        <f t="shared" si="284"/>
        <v>-9968</v>
      </c>
    </row>
    <row r="1839" spans="1:33" ht="230.25" hidden="1" outlineLevel="3" thickBot="1" x14ac:dyDescent="0.25">
      <c r="A1839" s="378" t="s">
        <v>1762</v>
      </c>
      <c r="B1839" s="639" t="s">
        <v>1531</v>
      </c>
      <c r="C1839" s="623" t="s">
        <v>2296</v>
      </c>
      <c r="D1839" s="603" t="s">
        <v>1532</v>
      </c>
      <c r="E1839" s="139" t="s">
        <v>160</v>
      </c>
      <c r="F1839" s="139" t="s">
        <v>1845</v>
      </c>
      <c r="G1839" s="209" t="s">
        <v>1247</v>
      </c>
      <c r="H1839" s="526" t="s">
        <v>1804</v>
      </c>
      <c r="I1839" s="143" t="s">
        <v>1178</v>
      </c>
      <c r="J1839" s="257">
        <v>3</v>
      </c>
      <c r="K1839" s="133" t="s">
        <v>193</v>
      </c>
      <c r="L1839" s="256" t="s">
        <v>430</v>
      </c>
      <c r="M1839" s="166">
        <v>1</v>
      </c>
      <c r="N1839" s="329">
        <f t="shared" si="289"/>
        <v>3</v>
      </c>
      <c r="O1839" s="551" t="s">
        <v>6563</v>
      </c>
      <c r="P1839" s="152" t="s">
        <v>6393</v>
      </c>
      <c r="Q1839" s="340">
        <v>2</v>
      </c>
      <c r="R1839" s="223">
        <f t="shared" si="294"/>
        <v>6</v>
      </c>
      <c r="S1839" s="440"/>
      <c r="T1839" s="496"/>
      <c r="U1839" s="193"/>
      <c r="V1839" s="455"/>
      <c r="W1839" s="433"/>
      <c r="X1839" s="433"/>
      <c r="Y1839" s="151"/>
      <c r="Z1839" s="433"/>
      <c r="AA1839" s="433"/>
      <c r="AB1839" s="152"/>
      <c r="AC1839" s="155"/>
      <c r="AD1839" s="119"/>
      <c r="AE1839" s="78"/>
      <c r="AF1839" s="123">
        <f t="shared" si="284"/>
        <v>-9969</v>
      </c>
    </row>
    <row r="1840" spans="1:33" ht="230.25" hidden="1" outlineLevel="3" thickBot="1" x14ac:dyDescent="0.25">
      <c r="A1840" s="378" t="s">
        <v>1763</v>
      </c>
      <c r="B1840" s="639"/>
      <c r="C1840" s="599"/>
      <c r="D1840" s="605"/>
      <c r="E1840" s="139" t="s">
        <v>1445</v>
      </c>
      <c r="F1840" s="139" t="s">
        <v>1846</v>
      </c>
      <c r="G1840" s="133" t="s">
        <v>1416</v>
      </c>
      <c r="H1840" s="526" t="s">
        <v>1804</v>
      </c>
      <c r="I1840" s="133" t="s">
        <v>768</v>
      </c>
      <c r="J1840" s="257">
        <v>1</v>
      </c>
      <c r="K1840" s="133" t="s">
        <v>193</v>
      </c>
      <c r="L1840" s="256" t="s">
        <v>1199</v>
      </c>
      <c r="M1840" s="166">
        <v>1</v>
      </c>
      <c r="N1840" s="329">
        <f t="shared" si="289"/>
        <v>1</v>
      </c>
      <c r="O1840" s="551" t="s">
        <v>6563</v>
      </c>
      <c r="P1840" s="152" t="s">
        <v>103</v>
      </c>
      <c r="Q1840" s="340">
        <v>5</v>
      </c>
      <c r="R1840" s="223">
        <f t="shared" si="294"/>
        <v>5</v>
      </c>
      <c r="S1840" s="440"/>
      <c r="T1840" s="496"/>
      <c r="U1840" s="193"/>
      <c r="V1840" s="455"/>
      <c r="W1840" s="433"/>
      <c r="X1840" s="433"/>
      <c r="Y1840" s="151"/>
      <c r="Z1840" s="433"/>
      <c r="AA1840" s="433"/>
      <c r="AB1840" s="152"/>
      <c r="AC1840" s="155"/>
      <c r="AD1840" s="119"/>
      <c r="AE1840" s="78"/>
      <c r="AF1840" s="123">
        <f t="shared" ref="AF1840:AF1903" si="295">VALUE(RIGHT((IF(A1840="",0,A1840)),5))</f>
        <v>-9970</v>
      </c>
    </row>
    <row r="1841" spans="1:32" ht="230.25" hidden="1" outlineLevel="3" thickBot="1" x14ac:dyDescent="0.25">
      <c r="A1841" s="378" t="s">
        <v>1764</v>
      </c>
      <c r="B1841" s="639" t="s">
        <v>4167</v>
      </c>
      <c r="C1841" s="601" t="s">
        <v>2297</v>
      </c>
      <c r="D1841" s="638" t="s">
        <v>1533</v>
      </c>
      <c r="E1841" s="139" t="s">
        <v>160</v>
      </c>
      <c r="F1841" s="139" t="s">
        <v>1534</v>
      </c>
      <c r="G1841" s="638" t="s">
        <v>4085</v>
      </c>
      <c r="H1841" s="758" t="s">
        <v>4085</v>
      </c>
      <c r="I1841" s="638" t="s">
        <v>4141</v>
      </c>
      <c r="J1841" s="257">
        <v>1</v>
      </c>
      <c r="K1841" s="133" t="s">
        <v>193</v>
      </c>
      <c r="L1841" s="256" t="s">
        <v>1199</v>
      </c>
      <c r="M1841" s="166">
        <v>1</v>
      </c>
      <c r="N1841" s="329">
        <f t="shared" si="289"/>
        <v>1</v>
      </c>
      <c r="O1841" s="551" t="s">
        <v>6563</v>
      </c>
      <c r="P1841" s="152" t="s">
        <v>103</v>
      </c>
      <c r="Q1841" s="340">
        <v>5</v>
      </c>
      <c r="R1841" s="248">
        <f t="shared" si="294"/>
        <v>5</v>
      </c>
      <c r="S1841" s="440"/>
      <c r="T1841" s="496"/>
      <c r="U1841" s="193"/>
      <c r="V1841" s="455"/>
      <c r="W1841" s="433"/>
      <c r="X1841" s="433"/>
      <c r="Y1841" s="151"/>
      <c r="Z1841" s="433"/>
      <c r="AA1841" s="433"/>
      <c r="AB1841" s="152"/>
      <c r="AC1841" s="155"/>
      <c r="AD1841" s="119"/>
      <c r="AE1841" s="78"/>
      <c r="AF1841" s="123">
        <f t="shared" si="295"/>
        <v>-9971</v>
      </c>
    </row>
    <row r="1842" spans="1:32" ht="230.25" hidden="1" outlineLevel="3" thickBot="1" x14ac:dyDescent="0.25">
      <c r="A1842" s="378" t="s">
        <v>1765</v>
      </c>
      <c r="B1842" s="639"/>
      <c r="C1842" s="601"/>
      <c r="D1842" s="638"/>
      <c r="E1842" s="139" t="s">
        <v>1445</v>
      </c>
      <c r="F1842" s="139" t="s">
        <v>1535</v>
      </c>
      <c r="G1842" s="625"/>
      <c r="H1842" s="757"/>
      <c r="I1842" s="638"/>
      <c r="J1842" s="257">
        <v>1</v>
      </c>
      <c r="K1842" s="133" t="s">
        <v>193</v>
      </c>
      <c r="L1842" s="256" t="s">
        <v>1199</v>
      </c>
      <c r="M1842" s="166">
        <v>1</v>
      </c>
      <c r="N1842" s="329">
        <f t="shared" si="289"/>
        <v>1</v>
      </c>
      <c r="O1842" s="551" t="s">
        <v>6563</v>
      </c>
      <c r="P1842" s="152" t="s">
        <v>103</v>
      </c>
      <c r="Q1842" s="340">
        <v>5</v>
      </c>
      <c r="R1842" s="248">
        <f t="shared" si="294"/>
        <v>5</v>
      </c>
      <c r="S1842" s="440"/>
      <c r="T1842" s="496"/>
      <c r="U1842" s="193"/>
      <c r="V1842" s="455"/>
      <c r="W1842" s="433"/>
      <c r="X1842" s="433"/>
      <c r="Y1842" s="151"/>
      <c r="Z1842" s="433"/>
      <c r="AA1842" s="433"/>
      <c r="AB1842" s="152"/>
      <c r="AC1842" s="155"/>
      <c r="AD1842" s="119"/>
      <c r="AE1842" s="78"/>
      <c r="AF1842" s="123">
        <f t="shared" si="295"/>
        <v>-9972</v>
      </c>
    </row>
    <row r="1843" spans="1:32" ht="230.25" hidden="1" outlineLevel="3" thickBot="1" x14ac:dyDescent="0.25">
      <c r="A1843" s="310" t="s">
        <v>1766</v>
      </c>
      <c r="B1843" s="639" t="s">
        <v>4168</v>
      </c>
      <c r="C1843" s="637" t="s">
        <v>2298</v>
      </c>
      <c r="D1843" s="626" t="s">
        <v>1451</v>
      </c>
      <c r="E1843" s="212" t="s">
        <v>1449</v>
      </c>
      <c r="F1843" s="139" t="s">
        <v>1840</v>
      </c>
      <c r="G1843" s="133" t="s">
        <v>1416</v>
      </c>
      <c r="H1843" s="526" t="s">
        <v>1804</v>
      </c>
      <c r="I1843" s="133" t="s">
        <v>768</v>
      </c>
      <c r="J1843" s="257">
        <v>1</v>
      </c>
      <c r="K1843" s="133" t="s">
        <v>193</v>
      </c>
      <c r="L1843" s="256" t="s">
        <v>1199</v>
      </c>
      <c r="M1843" s="166">
        <v>1</v>
      </c>
      <c r="N1843" s="329">
        <f t="shared" si="289"/>
        <v>1</v>
      </c>
      <c r="O1843" s="551" t="s">
        <v>6563</v>
      </c>
      <c r="P1843" s="152" t="s">
        <v>103</v>
      </c>
      <c r="Q1843" s="340">
        <v>5</v>
      </c>
      <c r="R1843" s="223">
        <f t="shared" si="294"/>
        <v>5</v>
      </c>
      <c r="S1843" s="440"/>
      <c r="T1843" s="496"/>
      <c r="U1843" s="193"/>
      <c r="V1843" s="455"/>
      <c r="W1843" s="433"/>
      <c r="X1843" s="433"/>
      <c r="Y1843" s="151"/>
      <c r="Z1843" s="433"/>
      <c r="AA1843" s="433"/>
      <c r="AB1843" s="152"/>
      <c r="AC1843" s="155"/>
      <c r="AD1843" s="119"/>
      <c r="AE1843" s="78"/>
      <c r="AF1843" s="123">
        <f t="shared" si="295"/>
        <v>-9973</v>
      </c>
    </row>
    <row r="1844" spans="1:32" ht="230.25" hidden="1" outlineLevel="3" thickBot="1" x14ac:dyDescent="0.25">
      <c r="A1844" s="310" t="s">
        <v>1767</v>
      </c>
      <c r="B1844" s="639"/>
      <c r="C1844" s="637"/>
      <c r="D1844" s="626"/>
      <c r="E1844" s="212" t="s">
        <v>1450</v>
      </c>
      <c r="F1844" s="139" t="s">
        <v>5779</v>
      </c>
      <c r="G1844" s="133" t="s">
        <v>5778</v>
      </c>
      <c r="H1844" s="526" t="s">
        <v>1804</v>
      </c>
      <c r="I1844" s="133" t="s">
        <v>1889</v>
      </c>
      <c r="J1844" s="257">
        <v>2</v>
      </c>
      <c r="K1844" s="133" t="s">
        <v>193</v>
      </c>
      <c r="L1844" s="256" t="s">
        <v>430</v>
      </c>
      <c r="M1844" s="166">
        <v>1</v>
      </c>
      <c r="N1844" s="329">
        <f t="shared" si="289"/>
        <v>2</v>
      </c>
      <c r="O1844" s="551" t="s">
        <v>6563</v>
      </c>
      <c r="P1844" s="152" t="s">
        <v>6393</v>
      </c>
      <c r="Q1844" s="340">
        <v>2</v>
      </c>
      <c r="R1844" s="223">
        <f t="shared" si="294"/>
        <v>4</v>
      </c>
      <c r="S1844" s="440"/>
      <c r="T1844" s="496"/>
      <c r="U1844" s="193"/>
      <c r="V1844" s="455"/>
      <c r="W1844" s="433"/>
      <c r="X1844" s="433"/>
      <c r="Y1844" s="151"/>
      <c r="Z1844" s="433"/>
      <c r="AA1844" s="433"/>
      <c r="AB1844" s="152"/>
      <c r="AC1844" s="155"/>
      <c r="AD1844" s="119"/>
      <c r="AE1844" s="78"/>
      <c r="AF1844" s="123">
        <f t="shared" si="295"/>
        <v>-9974</v>
      </c>
    </row>
    <row r="1845" spans="1:32" ht="230.25" hidden="1" outlineLevel="3" thickBot="1" x14ac:dyDescent="0.25">
      <c r="A1845" s="310" t="s">
        <v>1897</v>
      </c>
      <c r="B1845" s="639" t="s">
        <v>4168</v>
      </c>
      <c r="C1845" s="637" t="s">
        <v>2299</v>
      </c>
      <c r="D1845" s="626" t="s">
        <v>1451</v>
      </c>
      <c r="E1845" s="212" t="s">
        <v>1449</v>
      </c>
      <c r="F1845" s="139" t="s">
        <v>1840</v>
      </c>
      <c r="G1845" s="133" t="s">
        <v>1416</v>
      </c>
      <c r="H1845" s="526" t="s">
        <v>1804</v>
      </c>
      <c r="I1845" s="133" t="s">
        <v>768</v>
      </c>
      <c r="J1845" s="257">
        <v>1</v>
      </c>
      <c r="K1845" s="133" t="s">
        <v>193</v>
      </c>
      <c r="L1845" s="256" t="s">
        <v>1199</v>
      </c>
      <c r="M1845" s="166">
        <v>1</v>
      </c>
      <c r="N1845" s="329">
        <f t="shared" si="289"/>
        <v>1</v>
      </c>
      <c r="O1845" s="551" t="s">
        <v>6563</v>
      </c>
      <c r="P1845" s="152" t="s">
        <v>103</v>
      </c>
      <c r="Q1845" s="340">
        <v>5</v>
      </c>
      <c r="R1845" s="223">
        <f t="shared" si="294"/>
        <v>5</v>
      </c>
      <c r="S1845" s="440"/>
      <c r="T1845" s="496"/>
      <c r="U1845" s="193"/>
      <c r="V1845" s="455"/>
      <c r="W1845" s="433"/>
      <c r="X1845" s="433"/>
      <c r="Y1845" s="151"/>
      <c r="Z1845" s="433"/>
      <c r="AA1845" s="433"/>
      <c r="AB1845" s="152"/>
      <c r="AC1845" s="155"/>
      <c r="AD1845" s="119"/>
      <c r="AE1845" s="78"/>
      <c r="AF1845" s="123">
        <f t="shared" si="295"/>
        <v>10405</v>
      </c>
    </row>
    <row r="1846" spans="1:32" ht="230.25" hidden="1" outlineLevel="3" thickBot="1" x14ac:dyDescent="0.25">
      <c r="A1846" s="310" t="s">
        <v>1898</v>
      </c>
      <c r="B1846" s="639"/>
      <c r="C1846" s="637"/>
      <c r="D1846" s="626"/>
      <c r="E1846" s="212" t="s">
        <v>1450</v>
      </c>
      <c r="F1846" s="139" t="s">
        <v>5780</v>
      </c>
      <c r="G1846" s="133" t="s">
        <v>1890</v>
      </c>
      <c r="H1846" s="526" t="s">
        <v>1804</v>
      </c>
      <c r="I1846" s="133" t="s">
        <v>1889</v>
      </c>
      <c r="J1846" s="257">
        <v>2</v>
      </c>
      <c r="K1846" s="133" t="s">
        <v>193</v>
      </c>
      <c r="L1846" s="256" t="s">
        <v>430</v>
      </c>
      <c r="M1846" s="166">
        <v>1</v>
      </c>
      <c r="N1846" s="329">
        <f t="shared" si="289"/>
        <v>2</v>
      </c>
      <c r="O1846" s="551" t="s">
        <v>6563</v>
      </c>
      <c r="P1846" s="152" t="s">
        <v>6393</v>
      </c>
      <c r="Q1846" s="340">
        <v>2</v>
      </c>
      <c r="R1846" s="223">
        <f t="shared" si="294"/>
        <v>4</v>
      </c>
      <c r="S1846" s="440"/>
      <c r="T1846" s="496"/>
      <c r="U1846" s="193"/>
      <c r="V1846" s="455"/>
      <c r="W1846" s="433"/>
      <c r="X1846" s="433"/>
      <c r="Y1846" s="151"/>
      <c r="Z1846" s="433"/>
      <c r="AA1846" s="433"/>
      <c r="AB1846" s="152"/>
      <c r="AC1846" s="155"/>
      <c r="AD1846" s="119"/>
      <c r="AE1846" s="78"/>
      <c r="AF1846" s="123">
        <f t="shared" si="295"/>
        <v>10406</v>
      </c>
    </row>
    <row r="1847" spans="1:32" ht="230.25" hidden="1" outlineLevel="3" thickBot="1" x14ac:dyDescent="0.25">
      <c r="A1847" s="310" t="s">
        <v>1899</v>
      </c>
      <c r="B1847" s="639" t="s">
        <v>4168</v>
      </c>
      <c r="C1847" s="637" t="s">
        <v>2300</v>
      </c>
      <c r="D1847" s="626" t="s">
        <v>1451</v>
      </c>
      <c r="E1847" s="212" t="s">
        <v>1449</v>
      </c>
      <c r="F1847" s="139" t="s">
        <v>1840</v>
      </c>
      <c r="G1847" s="133" t="s">
        <v>1416</v>
      </c>
      <c r="H1847" s="526" t="s">
        <v>1804</v>
      </c>
      <c r="I1847" s="133" t="s">
        <v>768</v>
      </c>
      <c r="J1847" s="257">
        <v>1</v>
      </c>
      <c r="K1847" s="133" t="s">
        <v>193</v>
      </c>
      <c r="L1847" s="256" t="s">
        <v>1199</v>
      </c>
      <c r="M1847" s="166">
        <v>1</v>
      </c>
      <c r="N1847" s="329">
        <f t="shared" si="289"/>
        <v>1</v>
      </c>
      <c r="O1847" s="551" t="s">
        <v>6563</v>
      </c>
      <c r="P1847" s="152" t="s">
        <v>103</v>
      </c>
      <c r="Q1847" s="340">
        <v>5</v>
      </c>
      <c r="R1847" s="223">
        <f t="shared" si="294"/>
        <v>5</v>
      </c>
      <c r="S1847" s="440"/>
      <c r="T1847" s="496"/>
      <c r="U1847" s="193"/>
      <c r="V1847" s="455"/>
      <c r="W1847" s="433"/>
      <c r="X1847" s="433"/>
      <c r="Y1847" s="151"/>
      <c r="Z1847" s="433"/>
      <c r="AA1847" s="433"/>
      <c r="AB1847" s="152"/>
      <c r="AC1847" s="155"/>
      <c r="AD1847" s="119"/>
      <c r="AE1847" s="78"/>
      <c r="AF1847" s="123">
        <f t="shared" si="295"/>
        <v>10407</v>
      </c>
    </row>
    <row r="1848" spans="1:32" ht="230.25" hidden="1" outlineLevel="3" thickBot="1" x14ac:dyDescent="0.25">
      <c r="A1848" s="310" t="s">
        <v>1900</v>
      </c>
      <c r="B1848" s="639"/>
      <c r="C1848" s="637"/>
      <c r="D1848" s="626"/>
      <c r="E1848" s="212" t="s">
        <v>1450</v>
      </c>
      <c r="F1848" s="139" t="s">
        <v>5781</v>
      </c>
      <c r="G1848" s="209" t="s">
        <v>1247</v>
      </c>
      <c r="H1848" s="252" t="s">
        <v>1956</v>
      </c>
      <c r="I1848" s="143" t="s">
        <v>1178</v>
      </c>
      <c r="J1848" s="257">
        <v>3</v>
      </c>
      <c r="K1848" s="133" t="s">
        <v>193</v>
      </c>
      <c r="L1848" s="256" t="s">
        <v>430</v>
      </c>
      <c r="M1848" s="166">
        <v>1</v>
      </c>
      <c r="N1848" s="329">
        <f t="shared" si="289"/>
        <v>3</v>
      </c>
      <c r="O1848" s="551" t="s">
        <v>6563</v>
      </c>
      <c r="P1848" s="152" t="s">
        <v>6393</v>
      </c>
      <c r="Q1848" s="340">
        <v>2</v>
      </c>
      <c r="R1848" s="223">
        <f t="shared" si="294"/>
        <v>6</v>
      </c>
      <c r="S1848" s="440"/>
      <c r="T1848" s="496"/>
      <c r="U1848" s="193"/>
      <c r="V1848" s="455"/>
      <c r="W1848" s="433"/>
      <c r="X1848" s="433"/>
      <c r="Y1848" s="151"/>
      <c r="Z1848" s="433"/>
      <c r="AA1848" s="433"/>
      <c r="AB1848" s="152"/>
      <c r="AC1848" s="155"/>
      <c r="AD1848" s="119"/>
      <c r="AE1848" s="78"/>
      <c r="AF1848" s="123">
        <f t="shared" si="295"/>
        <v>10408</v>
      </c>
    </row>
    <row r="1849" spans="1:32" ht="230.25" hidden="1" outlineLevel="3" thickBot="1" x14ac:dyDescent="0.25">
      <c r="A1849" s="378" t="s">
        <v>1901</v>
      </c>
      <c r="B1849" s="596" t="s">
        <v>4168</v>
      </c>
      <c r="C1849" s="635" t="s">
        <v>2301</v>
      </c>
      <c r="D1849" s="627" t="s">
        <v>5831</v>
      </c>
      <c r="E1849" s="212" t="s">
        <v>1449</v>
      </c>
      <c r="F1849" s="139" t="s">
        <v>1840</v>
      </c>
      <c r="G1849" s="624" t="s">
        <v>4085</v>
      </c>
      <c r="H1849" s="756" t="s">
        <v>4085</v>
      </c>
      <c r="I1849" s="624" t="s">
        <v>4141</v>
      </c>
      <c r="J1849" s="257">
        <v>1</v>
      </c>
      <c r="K1849" s="133" t="s">
        <v>193</v>
      </c>
      <c r="L1849" s="256" t="s">
        <v>1199</v>
      </c>
      <c r="M1849" s="166">
        <v>1</v>
      </c>
      <c r="N1849" s="329">
        <f t="shared" si="289"/>
        <v>1</v>
      </c>
      <c r="O1849" s="551" t="s">
        <v>6563</v>
      </c>
      <c r="P1849" s="152" t="s">
        <v>103</v>
      </c>
      <c r="Q1849" s="340">
        <v>5</v>
      </c>
      <c r="R1849" s="223">
        <f t="shared" si="294"/>
        <v>5</v>
      </c>
      <c r="S1849" s="440"/>
      <c r="T1849" s="496"/>
      <c r="U1849" s="193"/>
      <c r="V1849" s="455"/>
      <c r="W1849" s="433"/>
      <c r="X1849" s="433"/>
      <c r="Y1849" s="151"/>
      <c r="Z1849" s="433"/>
      <c r="AA1849" s="433"/>
      <c r="AB1849" s="152"/>
      <c r="AC1849" s="155"/>
      <c r="AD1849" s="119"/>
      <c r="AE1849" s="78"/>
      <c r="AF1849" s="123">
        <f t="shared" si="295"/>
        <v>10409</v>
      </c>
    </row>
    <row r="1850" spans="1:32" ht="230.25" hidden="1" outlineLevel="3" thickBot="1" x14ac:dyDescent="0.25">
      <c r="A1850" s="378" t="s">
        <v>1902</v>
      </c>
      <c r="B1850" s="597"/>
      <c r="C1850" s="635"/>
      <c r="D1850" s="627"/>
      <c r="E1850" s="212" t="s">
        <v>1450</v>
      </c>
      <c r="F1850" s="139" t="s">
        <v>1524</v>
      </c>
      <c r="G1850" s="625"/>
      <c r="H1850" s="757"/>
      <c r="I1850" s="625"/>
      <c r="J1850" s="257">
        <v>1</v>
      </c>
      <c r="K1850" s="133" t="s">
        <v>193</v>
      </c>
      <c r="L1850" s="256" t="s">
        <v>430</v>
      </c>
      <c r="M1850" s="333">
        <v>1</v>
      </c>
      <c r="N1850" s="329">
        <f t="shared" si="289"/>
        <v>1</v>
      </c>
      <c r="O1850" s="551" t="s">
        <v>6563</v>
      </c>
      <c r="P1850" s="152" t="s">
        <v>6393</v>
      </c>
      <c r="Q1850" s="340">
        <v>2</v>
      </c>
      <c r="R1850" s="223">
        <f t="shared" si="294"/>
        <v>2</v>
      </c>
      <c r="S1850" s="440"/>
      <c r="T1850" s="496"/>
      <c r="U1850" s="193"/>
      <c r="V1850" s="455"/>
      <c r="W1850" s="433"/>
      <c r="X1850" s="433"/>
      <c r="Y1850" s="151"/>
      <c r="Z1850" s="433"/>
      <c r="AA1850" s="433"/>
      <c r="AB1850" s="152"/>
      <c r="AC1850" s="155"/>
      <c r="AD1850" s="119"/>
      <c r="AE1850" s="78"/>
      <c r="AF1850" s="123">
        <f t="shared" si="295"/>
        <v>10410</v>
      </c>
    </row>
    <row r="1851" spans="1:32" ht="230.25" hidden="1" outlineLevel="3" thickBot="1" x14ac:dyDescent="0.25">
      <c r="A1851" s="378" t="s">
        <v>1768</v>
      </c>
      <c r="B1851" s="596" t="s">
        <v>4169</v>
      </c>
      <c r="C1851" s="637" t="s">
        <v>2302</v>
      </c>
      <c r="D1851" s="626" t="s">
        <v>178</v>
      </c>
      <c r="E1851" s="139" t="s">
        <v>212</v>
      </c>
      <c r="F1851" s="209" t="s">
        <v>1512</v>
      </c>
      <c r="G1851" s="143" t="s">
        <v>1254</v>
      </c>
      <c r="H1851" s="526" t="s">
        <v>1804</v>
      </c>
      <c r="I1851" s="215" t="s">
        <v>768</v>
      </c>
      <c r="J1851" s="257">
        <v>1</v>
      </c>
      <c r="K1851" s="203" t="s">
        <v>192</v>
      </c>
      <c r="L1851" s="145" t="s">
        <v>203</v>
      </c>
      <c r="M1851" s="166">
        <v>1</v>
      </c>
      <c r="N1851" s="329">
        <f t="shared" si="289"/>
        <v>1</v>
      </c>
      <c r="O1851" s="551" t="s">
        <v>6563</v>
      </c>
      <c r="P1851" s="158" t="s">
        <v>675</v>
      </c>
      <c r="Q1851" s="340">
        <v>5</v>
      </c>
      <c r="R1851" s="223">
        <f t="shared" si="294"/>
        <v>5</v>
      </c>
      <c r="S1851" s="440"/>
      <c r="T1851" s="496"/>
      <c r="U1851" s="193"/>
      <c r="V1851" s="455"/>
      <c r="W1851" s="433"/>
      <c r="X1851" s="433"/>
      <c r="Y1851" s="151"/>
      <c r="Z1851" s="433"/>
      <c r="AA1851" s="433"/>
      <c r="AB1851" s="152"/>
      <c r="AC1851" s="155"/>
      <c r="AD1851" s="119"/>
      <c r="AE1851" s="78"/>
      <c r="AF1851" s="123">
        <f t="shared" si="295"/>
        <v>-9975</v>
      </c>
    </row>
    <row r="1852" spans="1:32" ht="230.25" hidden="1" outlineLevel="3" thickBot="1" x14ac:dyDescent="0.25">
      <c r="A1852" s="378" t="s">
        <v>1769</v>
      </c>
      <c r="B1852" s="628"/>
      <c r="C1852" s="637"/>
      <c r="D1852" s="626"/>
      <c r="E1852" s="139" t="s">
        <v>426</v>
      </c>
      <c r="F1852" s="209" t="s">
        <v>1513</v>
      </c>
      <c r="G1852" s="143" t="s">
        <v>1247</v>
      </c>
      <c r="H1852" s="526" t="s">
        <v>1957</v>
      </c>
      <c r="I1852" s="215" t="s">
        <v>1178</v>
      </c>
      <c r="J1852" s="257">
        <v>3</v>
      </c>
      <c r="K1852" s="178" t="s">
        <v>453</v>
      </c>
      <c r="L1852" s="256" t="s">
        <v>751</v>
      </c>
      <c r="M1852" s="334">
        <v>1</v>
      </c>
      <c r="N1852" s="329">
        <f t="shared" si="289"/>
        <v>3</v>
      </c>
      <c r="O1852" s="551" t="s">
        <v>6563</v>
      </c>
      <c r="P1852" s="70" t="s">
        <v>6348</v>
      </c>
      <c r="Q1852" s="340">
        <v>2</v>
      </c>
      <c r="R1852" s="223">
        <f t="shared" si="294"/>
        <v>6</v>
      </c>
      <c r="S1852" s="440"/>
      <c r="T1852" s="496"/>
      <c r="U1852" s="193"/>
      <c r="V1852" s="455"/>
      <c r="W1852" s="433"/>
      <c r="X1852" s="433"/>
      <c r="Y1852" s="151"/>
      <c r="Z1852" s="433"/>
      <c r="AA1852" s="433"/>
      <c r="AB1852" s="152"/>
      <c r="AC1852" s="155"/>
      <c r="AD1852" s="119"/>
      <c r="AE1852" s="78"/>
      <c r="AF1852" s="123">
        <f t="shared" si="295"/>
        <v>-9976</v>
      </c>
    </row>
    <row r="1853" spans="1:32" ht="230.25" hidden="1" outlineLevel="3" thickBot="1" x14ac:dyDescent="0.25">
      <c r="A1853" s="310" t="s">
        <v>1770</v>
      </c>
      <c r="B1853" s="596" t="s">
        <v>4170</v>
      </c>
      <c r="C1853" s="600" t="s">
        <v>1974</v>
      </c>
      <c r="D1853" s="624" t="s">
        <v>319</v>
      </c>
      <c r="E1853" s="212" t="s">
        <v>170</v>
      </c>
      <c r="F1853" s="212" t="s">
        <v>1556</v>
      </c>
      <c r="G1853" s="133" t="s">
        <v>1415</v>
      </c>
      <c r="H1853" s="526" t="s">
        <v>1804</v>
      </c>
      <c r="I1853" s="133" t="s">
        <v>768</v>
      </c>
      <c r="J1853" s="257">
        <v>1</v>
      </c>
      <c r="K1853" s="203" t="s">
        <v>192</v>
      </c>
      <c r="L1853" s="145" t="s">
        <v>203</v>
      </c>
      <c r="M1853" s="166">
        <v>2</v>
      </c>
      <c r="N1853" s="329">
        <f t="shared" si="289"/>
        <v>2</v>
      </c>
      <c r="O1853" s="551" t="s">
        <v>6563</v>
      </c>
      <c r="P1853" s="158" t="s">
        <v>675</v>
      </c>
      <c r="Q1853" s="340">
        <v>5</v>
      </c>
      <c r="R1853" s="223">
        <f t="shared" si="294"/>
        <v>10</v>
      </c>
      <c r="S1853" s="440"/>
      <c r="T1853" s="496"/>
      <c r="U1853" s="193"/>
      <c r="V1853" s="455"/>
      <c r="W1853" s="433"/>
      <c r="X1853" s="433"/>
      <c r="Y1853" s="151"/>
      <c r="Z1853" s="433"/>
      <c r="AA1853" s="433"/>
      <c r="AB1853" s="152"/>
      <c r="AC1853" s="155"/>
      <c r="AD1853" s="119"/>
      <c r="AE1853" s="78"/>
      <c r="AF1853" s="123">
        <f t="shared" si="295"/>
        <v>-9977</v>
      </c>
    </row>
    <row r="1854" spans="1:32" ht="230.25" hidden="1" outlineLevel="3" thickBot="1" x14ac:dyDescent="0.25">
      <c r="A1854" s="310" t="s">
        <v>1771</v>
      </c>
      <c r="B1854" s="628"/>
      <c r="C1854" s="601"/>
      <c r="D1854" s="638"/>
      <c r="E1854" s="212" t="s">
        <v>1552</v>
      </c>
      <c r="F1854" s="139" t="s">
        <v>1874</v>
      </c>
      <c r="G1854" s="133" t="s">
        <v>1561</v>
      </c>
      <c r="H1854" s="526" t="s">
        <v>1841</v>
      </c>
      <c r="I1854" s="143" t="s">
        <v>1178</v>
      </c>
      <c r="J1854" s="257">
        <v>3</v>
      </c>
      <c r="K1854" s="133" t="s">
        <v>193</v>
      </c>
      <c r="L1854" s="256" t="s">
        <v>430</v>
      </c>
      <c r="M1854" s="253">
        <v>2</v>
      </c>
      <c r="N1854" s="329">
        <f t="shared" ref="N1854:N1885" si="296">J1854*M1854</f>
        <v>6</v>
      </c>
      <c r="O1854" s="551" t="s">
        <v>6563</v>
      </c>
      <c r="P1854" s="70" t="s">
        <v>6348</v>
      </c>
      <c r="Q1854" s="340">
        <v>2</v>
      </c>
      <c r="R1854" s="223">
        <f t="shared" si="294"/>
        <v>12</v>
      </c>
      <c r="S1854" s="440"/>
      <c r="T1854" s="496"/>
      <c r="U1854" s="193"/>
      <c r="V1854" s="455"/>
      <c r="W1854" s="433"/>
      <c r="X1854" s="433"/>
      <c r="Y1854" s="151"/>
      <c r="Z1854" s="433"/>
      <c r="AA1854" s="433"/>
      <c r="AB1854" s="152"/>
      <c r="AC1854" s="155"/>
      <c r="AD1854" s="119"/>
      <c r="AE1854" s="78"/>
      <c r="AF1854" s="123">
        <f t="shared" si="295"/>
        <v>-9978</v>
      </c>
    </row>
    <row r="1855" spans="1:32" ht="230.25" hidden="1" outlineLevel="3" thickBot="1" x14ac:dyDescent="0.25">
      <c r="A1855" s="310" t="s">
        <v>1772</v>
      </c>
      <c r="B1855" s="597"/>
      <c r="C1855" s="602"/>
      <c r="D1855" s="625"/>
      <c r="E1855" s="212" t="s">
        <v>1553</v>
      </c>
      <c r="F1855" s="139" t="s">
        <v>1843</v>
      </c>
      <c r="G1855" s="143" t="s">
        <v>1844</v>
      </c>
      <c r="H1855" s="252" t="s">
        <v>1804</v>
      </c>
      <c r="I1855" s="133" t="s">
        <v>1842</v>
      </c>
      <c r="J1855" s="257">
        <v>3</v>
      </c>
      <c r="K1855" s="133" t="s">
        <v>193</v>
      </c>
      <c r="L1855" s="256" t="s">
        <v>430</v>
      </c>
      <c r="M1855" s="333">
        <v>2</v>
      </c>
      <c r="N1855" s="329">
        <f t="shared" si="296"/>
        <v>6</v>
      </c>
      <c r="O1855" s="551" t="s">
        <v>6563</v>
      </c>
      <c r="P1855" s="70" t="s">
        <v>6348</v>
      </c>
      <c r="Q1855" s="340">
        <v>2</v>
      </c>
      <c r="R1855" s="223">
        <f t="shared" si="294"/>
        <v>12</v>
      </c>
      <c r="S1855" s="440"/>
      <c r="T1855" s="496"/>
      <c r="U1855" s="193"/>
      <c r="V1855" s="455"/>
      <c r="W1855" s="433"/>
      <c r="X1855" s="433"/>
      <c r="Y1855" s="151"/>
      <c r="Z1855" s="433"/>
      <c r="AA1855" s="433"/>
      <c r="AB1855" s="152"/>
      <c r="AC1855" s="155"/>
      <c r="AD1855" s="119"/>
      <c r="AE1855" s="78"/>
      <c r="AF1855" s="123">
        <f t="shared" si="295"/>
        <v>-9979</v>
      </c>
    </row>
    <row r="1856" spans="1:32" ht="230.25" hidden="1" outlineLevel="3" thickBot="1" x14ac:dyDescent="0.25">
      <c r="A1856" s="310" t="s">
        <v>1903</v>
      </c>
      <c r="B1856" s="596" t="s">
        <v>4170</v>
      </c>
      <c r="C1856" s="600" t="s">
        <v>1975</v>
      </c>
      <c r="D1856" s="624" t="s">
        <v>319</v>
      </c>
      <c r="E1856" s="212" t="s">
        <v>170</v>
      </c>
      <c r="F1856" s="212" t="s">
        <v>1556</v>
      </c>
      <c r="G1856" s="133" t="s">
        <v>1415</v>
      </c>
      <c r="H1856" s="526" t="s">
        <v>1804</v>
      </c>
      <c r="I1856" s="133" t="s">
        <v>768</v>
      </c>
      <c r="J1856" s="257">
        <v>1</v>
      </c>
      <c r="K1856" s="203" t="s">
        <v>192</v>
      </c>
      <c r="L1856" s="145" t="s">
        <v>203</v>
      </c>
      <c r="M1856" s="166">
        <v>2</v>
      </c>
      <c r="N1856" s="329">
        <f t="shared" si="296"/>
        <v>2</v>
      </c>
      <c r="O1856" s="551" t="s">
        <v>6563</v>
      </c>
      <c r="P1856" s="158" t="s">
        <v>675</v>
      </c>
      <c r="Q1856" s="340">
        <v>5</v>
      </c>
      <c r="R1856" s="223">
        <f t="shared" si="294"/>
        <v>10</v>
      </c>
      <c r="S1856" s="440"/>
      <c r="T1856" s="496"/>
      <c r="U1856" s="193"/>
      <c r="V1856" s="455"/>
      <c r="W1856" s="433"/>
      <c r="X1856" s="433"/>
      <c r="Y1856" s="151"/>
      <c r="Z1856" s="433"/>
      <c r="AA1856" s="433"/>
      <c r="AB1856" s="152"/>
      <c r="AC1856" s="155"/>
      <c r="AD1856" s="119"/>
      <c r="AE1856" s="78"/>
      <c r="AF1856" s="123">
        <f t="shared" si="295"/>
        <v>10411</v>
      </c>
    </row>
    <row r="1857" spans="1:32" ht="230.25" hidden="1" outlineLevel="3" thickBot="1" x14ac:dyDescent="0.25">
      <c r="A1857" s="310" t="s">
        <v>1904</v>
      </c>
      <c r="B1857" s="628"/>
      <c r="C1857" s="601"/>
      <c r="D1857" s="638"/>
      <c r="E1857" s="212" t="s">
        <v>1552</v>
      </c>
      <c r="F1857" s="139" t="s">
        <v>1873</v>
      </c>
      <c r="G1857" s="133" t="s">
        <v>1561</v>
      </c>
      <c r="H1857" s="526" t="s">
        <v>1841</v>
      </c>
      <c r="I1857" s="143" t="s">
        <v>1178</v>
      </c>
      <c r="J1857" s="257">
        <v>3</v>
      </c>
      <c r="K1857" s="133" t="s">
        <v>193</v>
      </c>
      <c r="L1857" s="256" t="s">
        <v>430</v>
      </c>
      <c r="M1857" s="253">
        <v>2</v>
      </c>
      <c r="N1857" s="329">
        <f t="shared" si="296"/>
        <v>6</v>
      </c>
      <c r="O1857" s="551" t="s">
        <v>6563</v>
      </c>
      <c r="P1857" s="70" t="s">
        <v>6348</v>
      </c>
      <c r="Q1857" s="340">
        <v>2</v>
      </c>
      <c r="R1857" s="223">
        <f t="shared" si="294"/>
        <v>12</v>
      </c>
      <c r="S1857" s="440"/>
      <c r="T1857" s="496"/>
      <c r="U1857" s="193"/>
      <c r="V1857" s="455"/>
      <c r="W1857" s="433"/>
      <c r="X1857" s="433"/>
      <c r="Y1857" s="151"/>
      <c r="Z1857" s="433"/>
      <c r="AA1857" s="433"/>
      <c r="AB1857" s="152"/>
      <c r="AC1857" s="155"/>
      <c r="AD1857" s="119"/>
      <c r="AE1857" s="78"/>
      <c r="AF1857" s="123">
        <f t="shared" si="295"/>
        <v>10412</v>
      </c>
    </row>
    <row r="1858" spans="1:32" ht="230.25" hidden="1" outlineLevel="3" thickBot="1" x14ac:dyDescent="0.25">
      <c r="A1858" s="310" t="s">
        <v>1905</v>
      </c>
      <c r="B1858" s="597"/>
      <c r="C1858" s="601"/>
      <c r="D1858" s="638"/>
      <c r="E1858" s="212" t="s">
        <v>1553</v>
      </c>
      <c r="F1858" s="139" t="s">
        <v>1843</v>
      </c>
      <c r="G1858" s="143" t="s">
        <v>1844</v>
      </c>
      <c r="H1858" s="252" t="s">
        <v>1804</v>
      </c>
      <c r="I1858" s="133" t="s">
        <v>1842</v>
      </c>
      <c r="J1858" s="257">
        <v>3</v>
      </c>
      <c r="K1858" s="133" t="s">
        <v>193</v>
      </c>
      <c r="L1858" s="256" t="s">
        <v>430</v>
      </c>
      <c r="M1858" s="166">
        <v>2</v>
      </c>
      <c r="N1858" s="329">
        <f t="shared" si="296"/>
        <v>6</v>
      </c>
      <c r="O1858" s="551" t="s">
        <v>6563</v>
      </c>
      <c r="P1858" s="70" t="s">
        <v>6348</v>
      </c>
      <c r="Q1858" s="340">
        <v>2</v>
      </c>
      <c r="R1858" s="223">
        <f t="shared" si="294"/>
        <v>12</v>
      </c>
      <c r="S1858" s="440"/>
      <c r="T1858" s="496"/>
      <c r="U1858" s="193"/>
      <c r="V1858" s="455"/>
      <c r="W1858" s="433"/>
      <c r="X1858" s="433"/>
      <c r="Y1858" s="151"/>
      <c r="Z1858" s="433"/>
      <c r="AA1858" s="433"/>
      <c r="AB1858" s="152"/>
      <c r="AC1858" s="155"/>
      <c r="AD1858" s="119"/>
      <c r="AE1858" s="78"/>
      <c r="AF1858" s="123">
        <f t="shared" si="295"/>
        <v>10413</v>
      </c>
    </row>
    <row r="1859" spans="1:32" ht="230.25" hidden="1" outlineLevel="3" thickBot="1" x14ac:dyDescent="0.25">
      <c r="A1859" s="378" t="s">
        <v>1773</v>
      </c>
      <c r="B1859" s="620" t="s">
        <v>3968</v>
      </c>
      <c r="C1859" s="623" t="s">
        <v>2303</v>
      </c>
      <c r="D1859" s="603" t="s">
        <v>1536</v>
      </c>
      <c r="E1859" s="139" t="s">
        <v>1439</v>
      </c>
      <c r="F1859" s="139" t="s">
        <v>6328</v>
      </c>
      <c r="G1859" s="133" t="s">
        <v>6320</v>
      </c>
      <c r="H1859" s="252" t="s">
        <v>1804</v>
      </c>
      <c r="I1859" s="133" t="s">
        <v>768</v>
      </c>
      <c r="J1859" s="257">
        <v>1</v>
      </c>
      <c r="K1859" s="133" t="s">
        <v>193</v>
      </c>
      <c r="L1859" s="256" t="s">
        <v>430</v>
      </c>
      <c r="M1859" s="166">
        <v>1</v>
      </c>
      <c r="N1859" s="329">
        <f t="shared" si="296"/>
        <v>1</v>
      </c>
      <c r="O1859" s="551" t="s">
        <v>6563</v>
      </c>
      <c r="P1859" s="152" t="s">
        <v>6314</v>
      </c>
      <c r="Q1859" s="340">
        <v>2</v>
      </c>
      <c r="R1859" s="223">
        <f t="shared" si="294"/>
        <v>2</v>
      </c>
      <c r="S1859" s="440"/>
      <c r="T1859" s="496"/>
      <c r="U1859" s="193"/>
      <c r="V1859" s="455"/>
      <c r="W1859" s="433"/>
      <c r="X1859" s="433"/>
      <c r="Y1859" s="151"/>
      <c r="Z1859" s="433"/>
      <c r="AA1859" s="433"/>
      <c r="AB1859" s="152"/>
      <c r="AC1859" s="155"/>
      <c r="AD1859" s="119"/>
      <c r="AE1859" s="78"/>
      <c r="AF1859" s="123">
        <f t="shared" si="295"/>
        <v>-9980</v>
      </c>
    </row>
    <row r="1860" spans="1:32" ht="230.25" hidden="1" outlineLevel="3" thickBot="1" x14ac:dyDescent="0.25">
      <c r="A1860" s="378" t="s">
        <v>1774</v>
      </c>
      <c r="B1860" s="621"/>
      <c r="C1860" s="598"/>
      <c r="D1860" s="604"/>
      <c r="E1860" s="139" t="s">
        <v>1438</v>
      </c>
      <c r="F1860" s="139" t="s">
        <v>6327</v>
      </c>
      <c r="G1860" s="133" t="s">
        <v>6320</v>
      </c>
      <c r="H1860" s="252" t="s">
        <v>1804</v>
      </c>
      <c r="I1860" s="133" t="s">
        <v>768</v>
      </c>
      <c r="J1860" s="257">
        <v>1</v>
      </c>
      <c r="K1860" s="133" t="s">
        <v>193</v>
      </c>
      <c r="L1860" s="256" t="s">
        <v>430</v>
      </c>
      <c r="M1860" s="166">
        <v>1</v>
      </c>
      <c r="N1860" s="329">
        <f t="shared" si="296"/>
        <v>1</v>
      </c>
      <c r="O1860" s="551" t="s">
        <v>6563</v>
      </c>
      <c r="P1860" s="152" t="s">
        <v>6315</v>
      </c>
      <c r="Q1860" s="340">
        <v>2</v>
      </c>
      <c r="R1860" s="223">
        <f t="shared" si="294"/>
        <v>2</v>
      </c>
      <c r="S1860" s="440"/>
      <c r="T1860" s="496"/>
      <c r="U1860" s="193"/>
      <c r="V1860" s="455"/>
      <c r="W1860" s="433"/>
      <c r="X1860" s="433"/>
      <c r="Y1860" s="151"/>
      <c r="Z1860" s="433"/>
      <c r="AA1860" s="433"/>
      <c r="AB1860" s="152"/>
      <c r="AC1860" s="155"/>
      <c r="AD1860" s="119"/>
      <c r="AE1860" s="78"/>
      <c r="AF1860" s="123">
        <f t="shared" si="295"/>
        <v>-9981</v>
      </c>
    </row>
    <row r="1861" spans="1:32" ht="230.25" hidden="1" outlineLevel="3" thickBot="1" x14ac:dyDescent="0.25">
      <c r="A1861" s="458" t="s">
        <v>6275</v>
      </c>
      <c r="B1861" s="622"/>
      <c r="C1861" s="599"/>
      <c r="D1861" s="605"/>
      <c r="E1861" s="459" t="s">
        <v>5975</v>
      </c>
      <c r="F1861" s="139" t="s">
        <v>6131</v>
      </c>
      <c r="G1861" s="133" t="s">
        <v>6320</v>
      </c>
      <c r="H1861" s="252" t="s">
        <v>1804</v>
      </c>
      <c r="I1861" s="133" t="s">
        <v>768</v>
      </c>
      <c r="J1861" s="257">
        <v>1</v>
      </c>
      <c r="K1861" s="178" t="s">
        <v>6120</v>
      </c>
      <c r="L1861" s="256" t="s">
        <v>6133</v>
      </c>
      <c r="M1861" s="166">
        <v>2</v>
      </c>
      <c r="N1861" s="329">
        <f t="shared" ref="N1861" si="297">J1861*M1861</f>
        <v>2</v>
      </c>
      <c r="O1861" s="551" t="s">
        <v>6563</v>
      </c>
      <c r="P1861" s="152" t="s">
        <v>6393</v>
      </c>
      <c r="Q1861" s="340">
        <v>2</v>
      </c>
      <c r="R1861" s="223">
        <f t="shared" ref="R1861" si="298">J1861*M1861*Q1861</f>
        <v>4</v>
      </c>
      <c r="S1861" s="440"/>
      <c r="T1861" s="496"/>
      <c r="U1861" s="193"/>
      <c r="V1861" s="455"/>
      <c r="W1861" s="433"/>
      <c r="X1861" s="433"/>
      <c r="Y1861" s="151"/>
      <c r="Z1861" s="433"/>
      <c r="AA1861" s="433"/>
      <c r="AB1861" s="152"/>
      <c r="AC1861" s="155"/>
      <c r="AD1861" s="119"/>
      <c r="AE1861" s="78"/>
      <c r="AF1861" s="123">
        <f t="shared" si="295"/>
        <v>14825</v>
      </c>
    </row>
    <row r="1862" spans="1:32" ht="230.25" hidden="1" outlineLevel="3" thickBot="1" x14ac:dyDescent="0.25">
      <c r="A1862" s="378" t="s">
        <v>1775</v>
      </c>
      <c r="B1862" s="620" t="s">
        <v>3968</v>
      </c>
      <c r="C1862" s="623" t="s">
        <v>2304</v>
      </c>
      <c r="D1862" s="603" t="s">
        <v>1537</v>
      </c>
      <c r="E1862" s="139" t="s">
        <v>1439</v>
      </c>
      <c r="F1862" s="139" t="s">
        <v>6318</v>
      </c>
      <c r="G1862" s="124" t="s">
        <v>6319</v>
      </c>
      <c r="H1862" s="252" t="s">
        <v>1804</v>
      </c>
      <c r="I1862" s="143" t="s">
        <v>1178</v>
      </c>
      <c r="J1862" s="257">
        <v>3</v>
      </c>
      <c r="K1862" s="133" t="s">
        <v>193</v>
      </c>
      <c r="L1862" s="256" t="s">
        <v>430</v>
      </c>
      <c r="M1862" s="166">
        <v>1</v>
      </c>
      <c r="N1862" s="329">
        <f t="shared" si="296"/>
        <v>3</v>
      </c>
      <c r="O1862" s="551" t="s">
        <v>6563</v>
      </c>
      <c r="P1862" s="152" t="s">
        <v>6410</v>
      </c>
      <c r="Q1862" s="340">
        <v>2</v>
      </c>
      <c r="R1862" s="223">
        <f>J1862*M1862*Q1862</f>
        <v>6</v>
      </c>
      <c r="S1862" s="440"/>
      <c r="T1862" s="496"/>
      <c r="U1862" s="193"/>
      <c r="V1862" s="455"/>
      <c r="W1862" s="433"/>
      <c r="X1862" s="433"/>
      <c r="Y1862" s="151"/>
      <c r="Z1862" s="433"/>
      <c r="AA1862" s="433"/>
      <c r="AB1862" s="152"/>
      <c r="AC1862" s="155"/>
      <c r="AD1862" s="119"/>
      <c r="AE1862" s="78"/>
      <c r="AF1862" s="123">
        <f t="shared" si="295"/>
        <v>-9982</v>
      </c>
    </row>
    <row r="1863" spans="1:32" ht="230.25" hidden="1" outlineLevel="3" thickBot="1" x14ac:dyDescent="0.25">
      <c r="A1863" s="378" t="s">
        <v>1776</v>
      </c>
      <c r="B1863" s="621"/>
      <c r="C1863" s="598"/>
      <c r="D1863" s="604"/>
      <c r="E1863" s="139" t="s">
        <v>1438</v>
      </c>
      <c r="F1863" s="459" t="s">
        <v>6329</v>
      </c>
      <c r="G1863" s="124" t="s">
        <v>6096</v>
      </c>
      <c r="H1863" s="252" t="s">
        <v>1804</v>
      </c>
      <c r="I1863" s="143" t="s">
        <v>1178</v>
      </c>
      <c r="J1863" s="257">
        <v>3</v>
      </c>
      <c r="K1863" s="133" t="s">
        <v>193</v>
      </c>
      <c r="L1863" s="256" t="s">
        <v>430</v>
      </c>
      <c r="M1863" s="166">
        <v>1</v>
      </c>
      <c r="N1863" s="329">
        <f t="shared" si="296"/>
        <v>3</v>
      </c>
      <c r="O1863" s="551" t="s">
        <v>6563</v>
      </c>
      <c r="P1863" s="152" t="s">
        <v>6330</v>
      </c>
      <c r="Q1863" s="340">
        <v>3</v>
      </c>
      <c r="R1863" s="223">
        <f>J1863*M1863*Q1863</f>
        <v>9</v>
      </c>
      <c r="S1863" s="440"/>
      <c r="T1863" s="496"/>
      <c r="U1863" s="193"/>
      <c r="V1863" s="455"/>
      <c r="W1863" s="433"/>
      <c r="X1863" s="433"/>
      <c r="Y1863" s="151"/>
      <c r="Z1863" s="433"/>
      <c r="AA1863" s="433"/>
      <c r="AB1863" s="152"/>
      <c r="AC1863" s="155"/>
      <c r="AD1863" s="119"/>
      <c r="AE1863" s="78"/>
      <c r="AF1863" s="123">
        <f t="shared" si="295"/>
        <v>-9983</v>
      </c>
    </row>
    <row r="1864" spans="1:32" ht="230.25" hidden="1" outlineLevel="3" thickBot="1" x14ac:dyDescent="0.25">
      <c r="A1864" s="458" t="s">
        <v>6276</v>
      </c>
      <c r="B1864" s="622"/>
      <c r="C1864" s="599"/>
      <c r="D1864" s="605"/>
      <c r="E1864" s="459" t="s">
        <v>5975</v>
      </c>
      <c r="F1864" s="459" t="s">
        <v>6097</v>
      </c>
      <c r="G1864" s="124" t="s">
        <v>6098</v>
      </c>
      <c r="H1864" s="252" t="s">
        <v>1804</v>
      </c>
      <c r="I1864" s="143" t="s">
        <v>1178</v>
      </c>
      <c r="J1864" s="257">
        <v>3</v>
      </c>
      <c r="K1864" s="178" t="s">
        <v>6120</v>
      </c>
      <c r="L1864" s="256" t="s">
        <v>6133</v>
      </c>
      <c r="M1864" s="166">
        <v>2</v>
      </c>
      <c r="N1864" s="329">
        <f t="shared" ref="N1864" si="299">J1864*M1864</f>
        <v>6</v>
      </c>
      <c r="O1864" s="551" t="s">
        <v>6563</v>
      </c>
      <c r="P1864" s="152" t="s">
        <v>6330</v>
      </c>
      <c r="Q1864" s="340">
        <v>3</v>
      </c>
      <c r="R1864" s="223">
        <f t="shared" ref="R1864:R1867" si="300">J1864*M1864*Q1864</f>
        <v>18</v>
      </c>
      <c r="S1864" s="440"/>
      <c r="T1864" s="496"/>
      <c r="U1864" s="193"/>
      <c r="V1864" s="455"/>
      <c r="W1864" s="433"/>
      <c r="X1864" s="433"/>
      <c r="Y1864" s="151"/>
      <c r="Z1864" s="433"/>
      <c r="AA1864" s="433"/>
      <c r="AB1864" s="152"/>
      <c r="AC1864" s="155"/>
      <c r="AD1864" s="119"/>
      <c r="AE1864" s="78"/>
      <c r="AF1864" s="123">
        <f t="shared" si="295"/>
        <v>14826</v>
      </c>
    </row>
    <row r="1865" spans="1:32" ht="230.25" hidden="1" outlineLevel="3" thickBot="1" x14ac:dyDescent="0.25">
      <c r="A1865" s="378" t="s">
        <v>1777</v>
      </c>
      <c r="B1865" s="620" t="s">
        <v>3968</v>
      </c>
      <c r="C1865" s="623" t="s">
        <v>2305</v>
      </c>
      <c r="D1865" s="603" t="s">
        <v>5782</v>
      </c>
      <c r="E1865" s="139" t="s">
        <v>1439</v>
      </c>
      <c r="F1865" s="459" t="s">
        <v>6299</v>
      </c>
      <c r="G1865" s="143" t="s">
        <v>1247</v>
      </c>
      <c r="H1865" s="218" t="s">
        <v>1228</v>
      </c>
      <c r="I1865" s="143" t="s">
        <v>1178</v>
      </c>
      <c r="J1865" s="257">
        <v>3</v>
      </c>
      <c r="K1865" s="133" t="s">
        <v>193</v>
      </c>
      <c r="L1865" s="256" t="s">
        <v>430</v>
      </c>
      <c r="M1865" s="166">
        <v>1</v>
      </c>
      <c r="N1865" s="329">
        <f t="shared" si="296"/>
        <v>3</v>
      </c>
      <c r="O1865" s="551" t="s">
        <v>6563</v>
      </c>
      <c r="P1865" s="323" t="s">
        <v>6411</v>
      </c>
      <c r="Q1865" s="338">
        <v>2</v>
      </c>
      <c r="R1865" s="223">
        <f t="shared" si="300"/>
        <v>6</v>
      </c>
      <c r="S1865" s="440"/>
      <c r="T1865" s="496"/>
      <c r="U1865" s="193"/>
      <c r="V1865" s="455"/>
      <c r="W1865" s="433"/>
      <c r="X1865" s="433"/>
      <c r="Y1865" s="151"/>
      <c r="Z1865" s="433"/>
      <c r="AA1865" s="433"/>
      <c r="AB1865" s="152"/>
      <c r="AC1865" s="155"/>
      <c r="AD1865" s="119"/>
      <c r="AE1865" s="78"/>
      <c r="AF1865" s="123">
        <f t="shared" si="295"/>
        <v>-9984</v>
      </c>
    </row>
    <row r="1866" spans="1:32" ht="230.25" hidden="1" outlineLevel="3" thickBot="1" x14ac:dyDescent="0.25">
      <c r="A1866" s="378" t="s">
        <v>1778</v>
      </c>
      <c r="B1866" s="621"/>
      <c r="C1866" s="598"/>
      <c r="D1866" s="604"/>
      <c r="E1866" s="139" t="s">
        <v>1438</v>
      </c>
      <c r="F1866" s="459" t="s">
        <v>6094</v>
      </c>
      <c r="G1866" s="143" t="s">
        <v>1247</v>
      </c>
      <c r="H1866" s="218" t="s">
        <v>1228</v>
      </c>
      <c r="I1866" s="143" t="s">
        <v>1178</v>
      </c>
      <c r="J1866" s="257">
        <v>3</v>
      </c>
      <c r="K1866" s="133" t="s">
        <v>193</v>
      </c>
      <c r="L1866" s="256" t="s">
        <v>430</v>
      </c>
      <c r="M1866" s="166">
        <v>1</v>
      </c>
      <c r="N1866" s="329">
        <f t="shared" si="296"/>
        <v>3</v>
      </c>
      <c r="O1866" s="551" t="s">
        <v>6563</v>
      </c>
      <c r="P1866" s="323" t="s">
        <v>6411</v>
      </c>
      <c r="Q1866" s="338">
        <v>2</v>
      </c>
      <c r="R1866" s="223">
        <f t="shared" si="300"/>
        <v>6</v>
      </c>
      <c r="S1866" s="440"/>
      <c r="T1866" s="496"/>
      <c r="U1866" s="193"/>
      <c r="V1866" s="455"/>
      <c r="W1866" s="433"/>
      <c r="X1866" s="433"/>
      <c r="Y1866" s="151"/>
      <c r="Z1866" s="433"/>
      <c r="AA1866" s="433"/>
      <c r="AB1866" s="152"/>
      <c r="AC1866" s="155"/>
      <c r="AD1866" s="119"/>
      <c r="AE1866" s="78"/>
      <c r="AF1866" s="123">
        <f t="shared" si="295"/>
        <v>-9985</v>
      </c>
    </row>
    <row r="1867" spans="1:32" ht="230.25" hidden="1" outlineLevel="3" thickBot="1" x14ac:dyDescent="0.25">
      <c r="A1867" s="458" t="s">
        <v>6277</v>
      </c>
      <c r="B1867" s="622"/>
      <c r="C1867" s="599"/>
      <c r="D1867" s="605"/>
      <c r="E1867" s="459" t="s">
        <v>5975</v>
      </c>
      <c r="F1867" s="459" t="s">
        <v>6095</v>
      </c>
      <c r="G1867" s="143" t="s">
        <v>1247</v>
      </c>
      <c r="H1867" s="218" t="s">
        <v>1228</v>
      </c>
      <c r="I1867" s="143" t="s">
        <v>1178</v>
      </c>
      <c r="J1867" s="257">
        <v>3</v>
      </c>
      <c r="K1867" s="178" t="s">
        <v>6120</v>
      </c>
      <c r="L1867" s="256" t="s">
        <v>6133</v>
      </c>
      <c r="M1867" s="166">
        <v>2</v>
      </c>
      <c r="N1867" s="147">
        <f t="shared" si="296"/>
        <v>6</v>
      </c>
      <c r="O1867" s="551" t="s">
        <v>6563</v>
      </c>
      <c r="P1867" s="323" t="s">
        <v>6411</v>
      </c>
      <c r="Q1867" s="338">
        <v>2</v>
      </c>
      <c r="R1867" s="223">
        <f t="shared" si="300"/>
        <v>12</v>
      </c>
      <c r="S1867" s="440"/>
      <c r="T1867" s="496"/>
      <c r="U1867" s="193"/>
      <c r="V1867" s="455"/>
      <c r="W1867" s="433"/>
      <c r="X1867" s="433"/>
      <c r="Y1867" s="151"/>
      <c r="Z1867" s="433"/>
      <c r="AA1867" s="433"/>
      <c r="AB1867" s="152"/>
      <c r="AC1867" s="155"/>
      <c r="AD1867" s="119"/>
      <c r="AE1867" s="78"/>
      <c r="AF1867" s="123">
        <f t="shared" si="295"/>
        <v>14827</v>
      </c>
    </row>
    <row r="1868" spans="1:32" ht="230.25" hidden="1" outlineLevel="3" thickBot="1" x14ac:dyDescent="0.25">
      <c r="A1868" s="378" t="s">
        <v>1779</v>
      </c>
      <c r="B1868" s="639" t="s">
        <v>5833</v>
      </c>
      <c r="C1868" s="637" t="s">
        <v>2306</v>
      </c>
      <c r="D1868" s="626" t="s">
        <v>1539</v>
      </c>
      <c r="E1868" s="139" t="s">
        <v>160</v>
      </c>
      <c r="F1868" s="139" t="s">
        <v>1847</v>
      </c>
      <c r="G1868" s="133" t="s">
        <v>1416</v>
      </c>
      <c r="H1868" s="535" t="s">
        <v>1804</v>
      </c>
      <c r="I1868" s="133" t="s">
        <v>768</v>
      </c>
      <c r="J1868" s="257">
        <v>1</v>
      </c>
      <c r="K1868" s="133" t="s">
        <v>193</v>
      </c>
      <c r="L1868" s="256" t="s">
        <v>430</v>
      </c>
      <c r="M1868" s="166">
        <v>1</v>
      </c>
      <c r="N1868" s="329">
        <f t="shared" si="296"/>
        <v>1</v>
      </c>
      <c r="O1868" s="551" t="s">
        <v>6563</v>
      </c>
      <c r="P1868" s="323" t="s">
        <v>6393</v>
      </c>
      <c r="Q1868" s="340">
        <v>2</v>
      </c>
      <c r="R1868" s="223">
        <f t="shared" ref="R1868:R1911" si="301">J1868*M1868*Q1868</f>
        <v>2</v>
      </c>
      <c r="S1868" s="440"/>
      <c r="T1868" s="496"/>
      <c r="U1868" s="193"/>
      <c r="V1868" s="455"/>
      <c r="W1868" s="433"/>
      <c r="X1868" s="433"/>
      <c r="Y1868" s="151"/>
      <c r="Z1868" s="433"/>
      <c r="AA1868" s="433"/>
      <c r="AB1868" s="152"/>
      <c r="AC1868" s="155"/>
      <c r="AD1868" s="119"/>
      <c r="AE1868" s="78"/>
      <c r="AF1868" s="123">
        <f t="shared" si="295"/>
        <v>-9986</v>
      </c>
    </row>
    <row r="1869" spans="1:32" ht="230.25" hidden="1" outlineLevel="3" thickBot="1" x14ac:dyDescent="0.25">
      <c r="A1869" s="378" t="s">
        <v>1780</v>
      </c>
      <c r="B1869" s="639"/>
      <c r="C1869" s="637"/>
      <c r="D1869" s="626"/>
      <c r="E1869" s="139" t="s">
        <v>1445</v>
      </c>
      <c r="F1869" s="139" t="s">
        <v>1540</v>
      </c>
      <c r="G1869" s="133" t="s">
        <v>1416</v>
      </c>
      <c r="H1869" s="535" t="s">
        <v>1804</v>
      </c>
      <c r="I1869" s="133" t="s">
        <v>768</v>
      </c>
      <c r="J1869" s="257">
        <v>1</v>
      </c>
      <c r="K1869" s="133" t="s">
        <v>193</v>
      </c>
      <c r="L1869" s="256" t="s">
        <v>1199</v>
      </c>
      <c r="M1869" s="166">
        <v>1</v>
      </c>
      <c r="N1869" s="329">
        <f t="shared" si="296"/>
        <v>1</v>
      </c>
      <c r="O1869" s="551" t="s">
        <v>6563</v>
      </c>
      <c r="P1869" s="152" t="s">
        <v>103</v>
      </c>
      <c r="Q1869" s="340">
        <v>5</v>
      </c>
      <c r="R1869" s="223">
        <f t="shared" si="301"/>
        <v>5</v>
      </c>
      <c r="S1869" s="440"/>
      <c r="T1869" s="496"/>
      <c r="U1869" s="193"/>
      <c r="V1869" s="455"/>
      <c r="W1869" s="433"/>
      <c r="X1869" s="433"/>
      <c r="Y1869" s="151"/>
      <c r="Z1869" s="433"/>
      <c r="AA1869" s="433"/>
      <c r="AB1869" s="152"/>
      <c r="AC1869" s="155"/>
      <c r="AD1869" s="119"/>
      <c r="AE1869" s="78"/>
      <c r="AF1869" s="123">
        <f t="shared" si="295"/>
        <v>-9987</v>
      </c>
    </row>
    <row r="1870" spans="1:32" ht="126" hidden="1" customHeight="1" outlineLevel="3" thickBot="1" x14ac:dyDescent="0.25">
      <c r="A1870" s="378" t="s">
        <v>1781</v>
      </c>
      <c r="B1870" s="639" t="s">
        <v>5834</v>
      </c>
      <c r="C1870" s="637" t="s">
        <v>2307</v>
      </c>
      <c r="D1870" s="626" t="s">
        <v>1543</v>
      </c>
      <c r="E1870" s="139" t="s">
        <v>160</v>
      </c>
      <c r="F1870" s="139" t="s">
        <v>1618</v>
      </c>
      <c r="G1870" s="143" t="s">
        <v>1247</v>
      </c>
      <c r="H1870" s="252" t="s">
        <v>1228</v>
      </c>
      <c r="I1870" s="143" t="s">
        <v>1178</v>
      </c>
      <c r="J1870" s="257">
        <v>3</v>
      </c>
      <c r="K1870" s="133" t="s">
        <v>193</v>
      </c>
      <c r="L1870" s="256" t="s">
        <v>430</v>
      </c>
      <c r="M1870" s="166">
        <v>1</v>
      </c>
      <c r="N1870" s="329">
        <f t="shared" si="296"/>
        <v>3</v>
      </c>
      <c r="O1870" s="551" t="s">
        <v>6563</v>
      </c>
      <c r="P1870" s="152" t="s">
        <v>6388</v>
      </c>
      <c r="Q1870" s="340">
        <v>2</v>
      </c>
      <c r="R1870" s="223">
        <f t="shared" si="301"/>
        <v>6</v>
      </c>
      <c r="S1870" s="440"/>
      <c r="T1870" s="496"/>
      <c r="U1870" s="193"/>
      <c r="V1870" s="455"/>
      <c r="W1870" s="433"/>
      <c r="X1870" s="433"/>
      <c r="Y1870" s="151"/>
      <c r="Z1870" s="433"/>
      <c r="AA1870" s="433"/>
      <c r="AB1870" s="152"/>
      <c r="AC1870" s="155"/>
      <c r="AD1870" s="119"/>
      <c r="AE1870" s="78"/>
      <c r="AF1870" s="123">
        <f t="shared" si="295"/>
        <v>-9988</v>
      </c>
    </row>
    <row r="1871" spans="1:32" ht="76.5" hidden="1" customHeight="1" outlineLevel="3" thickBot="1" x14ac:dyDescent="0.25">
      <c r="A1871" s="378" t="s">
        <v>1782</v>
      </c>
      <c r="B1871" s="639"/>
      <c r="C1871" s="637"/>
      <c r="D1871" s="626"/>
      <c r="E1871" s="139" t="s">
        <v>1445</v>
      </c>
      <c r="F1871" s="139" t="s">
        <v>1541</v>
      </c>
      <c r="G1871" s="133" t="s">
        <v>1416</v>
      </c>
      <c r="H1871" s="535" t="s">
        <v>1804</v>
      </c>
      <c r="I1871" s="133" t="s">
        <v>768</v>
      </c>
      <c r="J1871" s="257">
        <v>1</v>
      </c>
      <c r="K1871" s="133" t="s">
        <v>193</v>
      </c>
      <c r="L1871" s="256" t="s">
        <v>1199</v>
      </c>
      <c r="M1871" s="166">
        <v>1</v>
      </c>
      <c r="N1871" s="329">
        <f t="shared" si="296"/>
        <v>1</v>
      </c>
      <c r="O1871" s="551" t="s">
        <v>6563</v>
      </c>
      <c r="P1871" s="152" t="s">
        <v>103</v>
      </c>
      <c r="Q1871" s="340">
        <v>5</v>
      </c>
      <c r="R1871" s="223">
        <f t="shared" si="301"/>
        <v>5</v>
      </c>
      <c r="S1871" s="440"/>
      <c r="T1871" s="496"/>
      <c r="U1871" s="193"/>
      <c r="V1871" s="455"/>
      <c r="W1871" s="433"/>
      <c r="X1871" s="433"/>
      <c r="Y1871" s="151"/>
      <c r="Z1871" s="433"/>
      <c r="AA1871" s="433"/>
      <c r="AB1871" s="152"/>
      <c r="AC1871" s="155"/>
      <c r="AD1871" s="119"/>
      <c r="AE1871" s="78"/>
      <c r="AF1871" s="123">
        <f t="shared" si="295"/>
        <v>-9989</v>
      </c>
    </row>
    <row r="1872" spans="1:32" ht="230.25" hidden="1" outlineLevel="3" thickBot="1" x14ac:dyDescent="0.25">
      <c r="A1872" s="378" t="s">
        <v>1783</v>
      </c>
      <c r="B1872" s="639" t="s">
        <v>5835</v>
      </c>
      <c r="C1872" s="598" t="s">
        <v>2308</v>
      </c>
      <c r="D1872" s="604" t="s">
        <v>1544</v>
      </c>
      <c r="E1872" s="139" t="s">
        <v>160</v>
      </c>
      <c r="F1872" s="139" t="s">
        <v>1619</v>
      </c>
      <c r="G1872" s="133" t="s">
        <v>1416</v>
      </c>
      <c r="H1872" s="535" t="s">
        <v>1804</v>
      </c>
      <c r="I1872" s="133" t="s">
        <v>768</v>
      </c>
      <c r="J1872" s="257">
        <v>1</v>
      </c>
      <c r="K1872" s="133" t="s">
        <v>193</v>
      </c>
      <c r="L1872" s="256" t="s">
        <v>430</v>
      </c>
      <c r="M1872" s="166">
        <v>1</v>
      </c>
      <c r="N1872" s="329">
        <f t="shared" si="296"/>
        <v>1</v>
      </c>
      <c r="O1872" s="551" t="s">
        <v>6563</v>
      </c>
      <c r="P1872" s="152" t="s">
        <v>6409</v>
      </c>
      <c r="Q1872" s="340">
        <v>2</v>
      </c>
      <c r="R1872" s="223">
        <f t="shared" si="301"/>
        <v>2</v>
      </c>
      <c r="S1872" s="440"/>
      <c r="T1872" s="496"/>
      <c r="U1872" s="193"/>
      <c r="V1872" s="455"/>
      <c r="W1872" s="433"/>
      <c r="X1872" s="433"/>
      <c r="Y1872" s="151"/>
      <c r="Z1872" s="433"/>
      <c r="AA1872" s="433"/>
      <c r="AB1872" s="152"/>
      <c r="AC1872" s="155"/>
      <c r="AD1872" s="119"/>
      <c r="AE1872" s="78"/>
      <c r="AF1872" s="123">
        <f t="shared" si="295"/>
        <v>-9990</v>
      </c>
    </row>
    <row r="1873" spans="1:32" ht="230.25" hidden="1" outlineLevel="3" thickBot="1" x14ac:dyDescent="0.25">
      <c r="A1873" s="378" t="s">
        <v>1784</v>
      </c>
      <c r="B1873" s="639"/>
      <c r="C1873" s="598"/>
      <c r="D1873" s="604"/>
      <c r="E1873" s="139" t="s">
        <v>1445</v>
      </c>
      <c r="F1873" s="139" t="s">
        <v>1542</v>
      </c>
      <c r="G1873" s="133" t="s">
        <v>1416</v>
      </c>
      <c r="H1873" s="535" t="s">
        <v>1804</v>
      </c>
      <c r="I1873" s="133" t="s">
        <v>768</v>
      </c>
      <c r="J1873" s="257">
        <v>1</v>
      </c>
      <c r="K1873" s="133" t="s">
        <v>193</v>
      </c>
      <c r="L1873" s="256" t="s">
        <v>1199</v>
      </c>
      <c r="M1873" s="166">
        <v>1</v>
      </c>
      <c r="N1873" s="329">
        <f t="shared" si="296"/>
        <v>1</v>
      </c>
      <c r="O1873" s="551" t="s">
        <v>6563</v>
      </c>
      <c r="P1873" s="152" t="s">
        <v>103</v>
      </c>
      <c r="Q1873" s="340">
        <v>5</v>
      </c>
      <c r="R1873" s="223">
        <f t="shared" si="301"/>
        <v>5</v>
      </c>
      <c r="S1873" s="440"/>
      <c r="T1873" s="496"/>
      <c r="U1873" s="193"/>
      <c r="V1873" s="455"/>
      <c r="W1873" s="433"/>
      <c r="X1873" s="433"/>
      <c r="Y1873" s="151"/>
      <c r="Z1873" s="433"/>
      <c r="AA1873" s="433"/>
      <c r="AB1873" s="152"/>
      <c r="AC1873" s="155"/>
      <c r="AD1873" s="119"/>
      <c r="AE1873" s="78"/>
      <c r="AF1873" s="123">
        <f t="shared" si="295"/>
        <v>-9991</v>
      </c>
    </row>
    <row r="1874" spans="1:32" ht="230.25" hidden="1" outlineLevel="3" thickBot="1" x14ac:dyDescent="0.25">
      <c r="A1874" s="310" t="s">
        <v>1785</v>
      </c>
      <c r="B1874" s="596" t="s">
        <v>5836</v>
      </c>
      <c r="C1874" s="637" t="s">
        <v>2309</v>
      </c>
      <c r="D1874" s="626" t="s">
        <v>1456</v>
      </c>
      <c r="E1874" s="139" t="s">
        <v>160</v>
      </c>
      <c r="F1874" s="374" t="s">
        <v>5832</v>
      </c>
      <c r="G1874" s="133" t="s">
        <v>1416</v>
      </c>
      <c r="H1874" s="535" t="s">
        <v>1804</v>
      </c>
      <c r="I1874" s="133" t="s">
        <v>768</v>
      </c>
      <c r="J1874" s="257">
        <v>1</v>
      </c>
      <c r="K1874" s="133" t="s">
        <v>193</v>
      </c>
      <c r="L1874" s="256" t="s">
        <v>430</v>
      </c>
      <c r="M1874" s="166">
        <v>1</v>
      </c>
      <c r="N1874" s="329">
        <f t="shared" si="296"/>
        <v>1</v>
      </c>
      <c r="O1874" s="551" t="s">
        <v>6563</v>
      </c>
      <c r="P1874" s="152" t="s">
        <v>103</v>
      </c>
      <c r="Q1874" s="340">
        <v>5</v>
      </c>
      <c r="R1874" s="223">
        <f t="shared" si="301"/>
        <v>5</v>
      </c>
      <c r="S1874" s="440"/>
      <c r="T1874" s="496"/>
      <c r="U1874" s="193"/>
      <c r="V1874" s="455"/>
      <c r="W1874" s="433"/>
      <c r="X1874" s="433"/>
      <c r="Y1874" s="151"/>
      <c r="Z1874" s="433"/>
      <c r="AA1874" s="433"/>
      <c r="AB1874" s="152"/>
      <c r="AC1874" s="155"/>
      <c r="AD1874" s="119"/>
      <c r="AE1874" s="78"/>
      <c r="AF1874" s="123">
        <f t="shared" si="295"/>
        <v>-9992</v>
      </c>
    </row>
    <row r="1875" spans="1:32" ht="230.25" hidden="1" outlineLevel="3" thickBot="1" x14ac:dyDescent="0.25">
      <c r="A1875" s="310" t="s">
        <v>1786</v>
      </c>
      <c r="B1875" s="597"/>
      <c r="C1875" s="637"/>
      <c r="D1875" s="626"/>
      <c r="E1875" s="139" t="s">
        <v>799</v>
      </c>
      <c r="F1875" s="374" t="s">
        <v>1870</v>
      </c>
      <c r="G1875" s="375" t="s">
        <v>1891</v>
      </c>
      <c r="H1875" s="535" t="s">
        <v>1804</v>
      </c>
      <c r="I1875" s="376" t="s">
        <v>1220</v>
      </c>
      <c r="J1875" s="257">
        <v>2</v>
      </c>
      <c r="K1875" s="133" t="s">
        <v>193</v>
      </c>
      <c r="L1875" s="256" t="s">
        <v>430</v>
      </c>
      <c r="M1875" s="166">
        <v>1</v>
      </c>
      <c r="N1875" s="329">
        <f t="shared" si="296"/>
        <v>2</v>
      </c>
      <c r="O1875" s="551" t="s">
        <v>6563</v>
      </c>
      <c r="P1875" s="152" t="s">
        <v>6409</v>
      </c>
      <c r="Q1875" s="340">
        <v>2</v>
      </c>
      <c r="R1875" s="223">
        <f t="shared" si="301"/>
        <v>4</v>
      </c>
      <c r="S1875" s="440"/>
      <c r="T1875" s="496"/>
      <c r="U1875" s="193"/>
      <c r="V1875" s="455"/>
      <c r="W1875" s="433"/>
      <c r="X1875" s="433"/>
      <c r="Y1875" s="151"/>
      <c r="Z1875" s="433"/>
      <c r="AA1875" s="433"/>
      <c r="AB1875" s="152"/>
      <c r="AC1875" s="155"/>
      <c r="AD1875" s="119"/>
      <c r="AE1875" s="78"/>
      <c r="AF1875" s="123">
        <f t="shared" si="295"/>
        <v>-9993</v>
      </c>
    </row>
    <row r="1876" spans="1:32" ht="230.25" hidden="1" outlineLevel="3" thickBot="1" x14ac:dyDescent="0.25">
      <c r="A1876" s="310" t="s">
        <v>1906</v>
      </c>
      <c r="B1876" s="596" t="s">
        <v>5837</v>
      </c>
      <c r="C1876" s="637" t="s">
        <v>2310</v>
      </c>
      <c r="D1876" s="626" t="s">
        <v>1456</v>
      </c>
      <c r="E1876" s="139" t="s">
        <v>160</v>
      </c>
      <c r="F1876" s="374" t="s">
        <v>5832</v>
      </c>
      <c r="G1876" s="133" t="s">
        <v>1416</v>
      </c>
      <c r="H1876" s="535" t="s">
        <v>1804</v>
      </c>
      <c r="I1876" s="133" t="s">
        <v>768</v>
      </c>
      <c r="J1876" s="257">
        <v>1</v>
      </c>
      <c r="K1876" s="133" t="s">
        <v>193</v>
      </c>
      <c r="L1876" s="256" t="s">
        <v>430</v>
      </c>
      <c r="M1876" s="166">
        <v>1</v>
      </c>
      <c r="N1876" s="329">
        <f t="shared" si="296"/>
        <v>1</v>
      </c>
      <c r="O1876" s="551" t="s">
        <v>6563</v>
      </c>
      <c r="P1876" s="152" t="s">
        <v>103</v>
      </c>
      <c r="Q1876" s="340">
        <v>5</v>
      </c>
      <c r="R1876" s="223">
        <f t="shared" si="301"/>
        <v>5</v>
      </c>
      <c r="S1876" s="440"/>
      <c r="T1876" s="496"/>
      <c r="U1876" s="193"/>
      <c r="V1876" s="455"/>
      <c r="W1876" s="433"/>
      <c r="X1876" s="433"/>
      <c r="Y1876" s="151"/>
      <c r="Z1876" s="433"/>
      <c r="AA1876" s="433"/>
      <c r="AB1876" s="152"/>
      <c r="AC1876" s="155"/>
      <c r="AD1876" s="119"/>
      <c r="AE1876" s="78"/>
      <c r="AF1876" s="123">
        <f t="shared" si="295"/>
        <v>10414</v>
      </c>
    </row>
    <row r="1877" spans="1:32" ht="230.25" hidden="1" outlineLevel="3" thickBot="1" x14ac:dyDescent="0.25">
      <c r="A1877" s="310" t="s">
        <v>1907</v>
      </c>
      <c r="B1877" s="597"/>
      <c r="C1877" s="637"/>
      <c r="D1877" s="626"/>
      <c r="E1877" s="139" t="s">
        <v>799</v>
      </c>
      <c r="F1877" s="139" t="s">
        <v>1871</v>
      </c>
      <c r="G1877" s="209" t="s">
        <v>1247</v>
      </c>
      <c r="H1877" s="535" t="s">
        <v>1804</v>
      </c>
      <c r="I1877" s="143" t="s">
        <v>1178</v>
      </c>
      <c r="J1877" s="257">
        <v>3</v>
      </c>
      <c r="K1877" s="133" t="s">
        <v>193</v>
      </c>
      <c r="L1877" s="256" t="s">
        <v>430</v>
      </c>
      <c r="M1877" s="166">
        <v>1</v>
      </c>
      <c r="N1877" s="329">
        <f t="shared" si="296"/>
        <v>3</v>
      </c>
      <c r="O1877" s="551" t="s">
        <v>6563</v>
      </c>
      <c r="P1877" s="152" t="s">
        <v>6409</v>
      </c>
      <c r="Q1877" s="340">
        <v>2</v>
      </c>
      <c r="R1877" s="223">
        <f t="shared" si="301"/>
        <v>6</v>
      </c>
      <c r="S1877" s="440"/>
      <c r="T1877" s="496"/>
      <c r="U1877" s="193"/>
      <c r="V1877" s="455"/>
      <c r="W1877" s="433"/>
      <c r="X1877" s="433"/>
      <c r="Y1877" s="151"/>
      <c r="Z1877" s="433"/>
      <c r="AA1877" s="433"/>
      <c r="AB1877" s="152"/>
      <c r="AC1877" s="155"/>
      <c r="AD1877" s="119"/>
      <c r="AE1877" s="78"/>
      <c r="AF1877" s="123">
        <f t="shared" si="295"/>
        <v>10415</v>
      </c>
    </row>
    <row r="1878" spans="1:32" ht="230.25" hidden="1" outlineLevel="3" thickBot="1" x14ac:dyDescent="0.25">
      <c r="A1878" s="310" t="s">
        <v>1908</v>
      </c>
      <c r="B1878" s="596" t="s">
        <v>1869</v>
      </c>
      <c r="C1878" s="598" t="s">
        <v>2311</v>
      </c>
      <c r="D1878" s="604" t="s">
        <v>1456</v>
      </c>
      <c r="E1878" s="139" t="s">
        <v>160</v>
      </c>
      <c r="F1878" s="139" t="s">
        <v>1545</v>
      </c>
      <c r="G1878" s="133" t="s">
        <v>1416</v>
      </c>
      <c r="H1878" s="535" t="s">
        <v>1804</v>
      </c>
      <c r="I1878" s="133" t="s">
        <v>768</v>
      </c>
      <c r="J1878" s="257">
        <v>1</v>
      </c>
      <c r="K1878" s="133" t="s">
        <v>193</v>
      </c>
      <c r="L1878" s="256" t="s">
        <v>430</v>
      </c>
      <c r="M1878" s="166">
        <v>1</v>
      </c>
      <c r="N1878" s="329">
        <f t="shared" si="296"/>
        <v>1</v>
      </c>
      <c r="O1878" s="551" t="s">
        <v>6563</v>
      </c>
      <c r="P1878" s="152" t="s">
        <v>103</v>
      </c>
      <c r="Q1878" s="340">
        <v>5</v>
      </c>
      <c r="R1878" s="223">
        <f t="shared" si="301"/>
        <v>5</v>
      </c>
      <c r="S1878" s="440"/>
      <c r="T1878" s="496"/>
      <c r="U1878" s="193"/>
      <c r="V1878" s="455"/>
      <c r="W1878" s="433"/>
      <c r="X1878" s="433"/>
      <c r="Y1878" s="151"/>
      <c r="Z1878" s="433"/>
      <c r="AA1878" s="433"/>
      <c r="AB1878" s="152"/>
      <c r="AC1878" s="155"/>
      <c r="AD1878" s="119"/>
      <c r="AE1878" s="78"/>
      <c r="AF1878" s="123">
        <f t="shared" si="295"/>
        <v>10416</v>
      </c>
    </row>
    <row r="1879" spans="1:32" ht="230.25" hidden="1" outlineLevel="3" thickBot="1" x14ac:dyDescent="0.25">
      <c r="A1879" s="310" t="s">
        <v>1909</v>
      </c>
      <c r="B1879" s="597"/>
      <c r="C1879" s="598"/>
      <c r="D1879" s="604"/>
      <c r="E1879" s="139" t="s">
        <v>799</v>
      </c>
      <c r="F1879" s="139" t="s">
        <v>1872</v>
      </c>
      <c r="G1879" s="133" t="s">
        <v>1891</v>
      </c>
      <c r="H1879" s="535" t="s">
        <v>1804</v>
      </c>
      <c r="I1879" s="376" t="s">
        <v>1220</v>
      </c>
      <c r="J1879" s="257">
        <v>2</v>
      </c>
      <c r="K1879" s="133" t="s">
        <v>193</v>
      </c>
      <c r="L1879" s="256" t="s">
        <v>430</v>
      </c>
      <c r="M1879" s="333">
        <v>1</v>
      </c>
      <c r="N1879" s="329">
        <f t="shared" si="296"/>
        <v>2</v>
      </c>
      <c r="O1879" s="551" t="s">
        <v>6563</v>
      </c>
      <c r="P1879" s="152" t="s">
        <v>6409</v>
      </c>
      <c r="Q1879" s="340">
        <v>2</v>
      </c>
      <c r="R1879" s="223">
        <f t="shared" si="301"/>
        <v>4</v>
      </c>
      <c r="S1879" s="440"/>
      <c r="T1879" s="496"/>
      <c r="U1879" s="193"/>
      <c r="V1879" s="455"/>
      <c r="W1879" s="433"/>
      <c r="X1879" s="433"/>
      <c r="Y1879" s="151"/>
      <c r="Z1879" s="433"/>
      <c r="AA1879" s="433"/>
      <c r="AB1879" s="152"/>
      <c r="AC1879" s="155"/>
      <c r="AD1879" s="119"/>
      <c r="AE1879" s="78"/>
      <c r="AF1879" s="123">
        <f t="shared" si="295"/>
        <v>10417</v>
      </c>
    </row>
    <row r="1880" spans="1:32" ht="230.25" hidden="1" outlineLevel="3" thickBot="1" x14ac:dyDescent="0.25">
      <c r="A1880" s="378" t="s">
        <v>1787</v>
      </c>
      <c r="B1880" s="596" t="s">
        <v>1546</v>
      </c>
      <c r="C1880" s="623" t="s">
        <v>2312</v>
      </c>
      <c r="D1880" s="603" t="s">
        <v>178</v>
      </c>
      <c r="E1880" s="139" t="s">
        <v>212</v>
      </c>
      <c r="F1880" s="209" t="s">
        <v>1512</v>
      </c>
      <c r="G1880" s="143" t="s">
        <v>1254</v>
      </c>
      <c r="H1880" s="535" t="s">
        <v>1804</v>
      </c>
      <c r="I1880" s="215" t="s">
        <v>768</v>
      </c>
      <c r="J1880" s="257">
        <v>1</v>
      </c>
      <c r="K1880" s="203" t="s">
        <v>192</v>
      </c>
      <c r="L1880" s="145" t="s">
        <v>203</v>
      </c>
      <c r="M1880" s="166">
        <v>1</v>
      </c>
      <c r="N1880" s="329">
        <f t="shared" si="296"/>
        <v>1</v>
      </c>
      <c r="O1880" s="551" t="s">
        <v>6563</v>
      </c>
      <c r="P1880" s="158" t="s">
        <v>675</v>
      </c>
      <c r="Q1880" s="340">
        <v>5</v>
      </c>
      <c r="R1880" s="223">
        <f t="shared" si="301"/>
        <v>5</v>
      </c>
      <c r="S1880" s="440"/>
      <c r="T1880" s="496"/>
      <c r="U1880" s="193"/>
      <c r="V1880" s="455"/>
      <c r="W1880" s="433"/>
      <c r="X1880" s="433"/>
      <c r="Y1880" s="151"/>
      <c r="Z1880" s="433"/>
      <c r="AA1880" s="433"/>
      <c r="AB1880" s="152"/>
      <c r="AC1880" s="155"/>
      <c r="AD1880" s="119"/>
      <c r="AE1880" s="78"/>
      <c r="AF1880" s="123">
        <f t="shared" si="295"/>
        <v>-9994</v>
      </c>
    </row>
    <row r="1881" spans="1:32" ht="230.25" hidden="1" outlineLevel="3" thickBot="1" x14ac:dyDescent="0.25">
      <c r="A1881" s="378" t="s">
        <v>1788</v>
      </c>
      <c r="B1881" s="628"/>
      <c r="C1881" s="599"/>
      <c r="D1881" s="605"/>
      <c r="E1881" s="139" t="s">
        <v>426</v>
      </c>
      <c r="F1881" s="209" t="s">
        <v>1513</v>
      </c>
      <c r="G1881" s="143" t="s">
        <v>1247</v>
      </c>
      <c r="H1881" s="526" t="s">
        <v>1848</v>
      </c>
      <c r="I1881" s="215" t="s">
        <v>1178</v>
      </c>
      <c r="J1881" s="257">
        <v>3</v>
      </c>
      <c r="K1881" s="178" t="s">
        <v>453</v>
      </c>
      <c r="L1881" s="256" t="s">
        <v>751</v>
      </c>
      <c r="M1881" s="253">
        <v>1</v>
      </c>
      <c r="N1881" s="329">
        <f t="shared" si="296"/>
        <v>3</v>
      </c>
      <c r="O1881" s="551" t="s">
        <v>6563</v>
      </c>
      <c r="P1881" s="152" t="s">
        <v>6409</v>
      </c>
      <c r="Q1881" s="340">
        <v>2</v>
      </c>
      <c r="R1881" s="223">
        <f t="shared" si="301"/>
        <v>6</v>
      </c>
      <c r="S1881" s="440"/>
      <c r="T1881" s="496"/>
      <c r="U1881" s="193"/>
      <c r="V1881" s="455"/>
      <c r="W1881" s="433"/>
      <c r="X1881" s="433"/>
      <c r="Y1881" s="151"/>
      <c r="Z1881" s="433"/>
      <c r="AA1881" s="433"/>
      <c r="AB1881" s="152"/>
      <c r="AC1881" s="155"/>
      <c r="AD1881" s="119"/>
      <c r="AE1881" s="78"/>
      <c r="AF1881" s="123">
        <f t="shared" si="295"/>
        <v>-9995</v>
      </c>
    </row>
    <row r="1882" spans="1:32" ht="230.25" hidden="1" outlineLevel="3" thickBot="1" x14ac:dyDescent="0.25">
      <c r="A1882" s="378" t="s">
        <v>1789</v>
      </c>
      <c r="B1882" s="596" t="s">
        <v>1547</v>
      </c>
      <c r="C1882" s="600" t="s">
        <v>1976</v>
      </c>
      <c r="D1882" s="624" t="s">
        <v>319</v>
      </c>
      <c r="E1882" s="139" t="s">
        <v>170</v>
      </c>
      <c r="F1882" s="139" t="s">
        <v>412</v>
      </c>
      <c r="G1882" s="133" t="s">
        <v>1176</v>
      </c>
      <c r="H1882" s="535" t="s">
        <v>1804</v>
      </c>
      <c r="I1882" s="220" t="s">
        <v>768</v>
      </c>
      <c r="J1882" s="257">
        <v>1</v>
      </c>
      <c r="K1882" s="186" t="s">
        <v>404</v>
      </c>
      <c r="L1882" s="258" t="s">
        <v>405</v>
      </c>
      <c r="M1882" s="166">
        <v>2</v>
      </c>
      <c r="N1882" s="329">
        <f t="shared" si="296"/>
        <v>2</v>
      </c>
      <c r="O1882" s="551" t="s">
        <v>6563</v>
      </c>
      <c r="P1882" s="169" t="s">
        <v>103</v>
      </c>
      <c r="Q1882" s="340">
        <v>5</v>
      </c>
      <c r="R1882" s="223">
        <f t="shared" si="301"/>
        <v>10</v>
      </c>
      <c r="S1882" s="440"/>
      <c r="T1882" s="496"/>
      <c r="U1882" s="193"/>
      <c r="V1882" s="455"/>
      <c r="W1882" s="433"/>
      <c r="X1882" s="433"/>
      <c r="Y1882" s="151"/>
      <c r="Z1882" s="433"/>
      <c r="AA1882" s="433"/>
      <c r="AB1882" s="152"/>
      <c r="AC1882" s="155"/>
      <c r="AD1882" s="119"/>
      <c r="AE1882" s="78"/>
      <c r="AF1882" s="123">
        <f t="shared" si="295"/>
        <v>-9996</v>
      </c>
    </row>
    <row r="1883" spans="1:32" ht="230.25" hidden="1" outlineLevel="3" thickBot="1" x14ac:dyDescent="0.25">
      <c r="A1883" s="378" t="s">
        <v>1790</v>
      </c>
      <c r="B1883" s="628"/>
      <c r="C1883" s="601"/>
      <c r="D1883" s="638"/>
      <c r="E1883" s="139" t="s">
        <v>1552</v>
      </c>
      <c r="F1883" s="139" t="s">
        <v>1538</v>
      </c>
      <c r="G1883" s="133" t="s">
        <v>1391</v>
      </c>
      <c r="H1883" s="535" t="s">
        <v>1804</v>
      </c>
      <c r="I1883" s="256" t="s">
        <v>768</v>
      </c>
      <c r="J1883" s="257">
        <v>2</v>
      </c>
      <c r="K1883" s="178" t="s">
        <v>193</v>
      </c>
      <c r="L1883" s="256" t="s">
        <v>430</v>
      </c>
      <c r="M1883" s="166">
        <v>2</v>
      </c>
      <c r="N1883" s="329">
        <f t="shared" si="296"/>
        <v>4</v>
      </c>
      <c r="O1883" s="551" t="s">
        <v>6563</v>
      </c>
      <c r="P1883" s="152" t="s">
        <v>6409</v>
      </c>
      <c r="Q1883" s="340">
        <v>2</v>
      </c>
      <c r="R1883" s="223">
        <f t="shared" si="301"/>
        <v>8</v>
      </c>
      <c r="S1883" s="440"/>
      <c r="T1883" s="496"/>
      <c r="U1883" s="193"/>
      <c r="V1883" s="455"/>
      <c r="W1883" s="433"/>
      <c r="X1883" s="433"/>
      <c r="Y1883" s="151"/>
      <c r="Z1883" s="433"/>
      <c r="AA1883" s="433"/>
      <c r="AB1883" s="152"/>
      <c r="AC1883" s="155"/>
      <c r="AD1883" s="119"/>
      <c r="AE1883" s="78"/>
      <c r="AF1883" s="123">
        <f t="shared" si="295"/>
        <v>-9997</v>
      </c>
    </row>
    <row r="1884" spans="1:32" ht="230.25" hidden="1" outlineLevel="3" thickBot="1" x14ac:dyDescent="0.25">
      <c r="A1884" s="378" t="s">
        <v>1791</v>
      </c>
      <c r="B1884" s="597"/>
      <c r="C1884" s="602"/>
      <c r="D1884" s="625"/>
      <c r="E1884" s="139" t="s">
        <v>1553</v>
      </c>
      <c r="F1884" s="139" t="s">
        <v>1538</v>
      </c>
      <c r="G1884" s="133" t="s">
        <v>1247</v>
      </c>
      <c r="H1884" s="526" t="s">
        <v>1848</v>
      </c>
      <c r="I1884" s="215" t="s">
        <v>1178</v>
      </c>
      <c r="J1884" s="257">
        <v>3</v>
      </c>
      <c r="K1884" s="178" t="s">
        <v>193</v>
      </c>
      <c r="L1884" s="256" t="s">
        <v>430</v>
      </c>
      <c r="M1884" s="166">
        <v>2</v>
      </c>
      <c r="N1884" s="329">
        <f t="shared" si="296"/>
        <v>6</v>
      </c>
      <c r="O1884" s="551" t="s">
        <v>6563</v>
      </c>
      <c r="P1884" s="152" t="s">
        <v>6409</v>
      </c>
      <c r="Q1884" s="340">
        <v>2</v>
      </c>
      <c r="R1884" s="223">
        <f t="shared" si="301"/>
        <v>12</v>
      </c>
      <c r="S1884" s="440"/>
      <c r="T1884" s="496"/>
      <c r="U1884" s="193"/>
      <c r="V1884" s="455"/>
      <c r="W1884" s="433"/>
      <c r="X1884" s="433"/>
      <c r="Y1884" s="151"/>
      <c r="Z1884" s="433"/>
      <c r="AA1884" s="433"/>
      <c r="AB1884" s="152"/>
      <c r="AC1884" s="155"/>
      <c r="AD1884" s="119"/>
      <c r="AE1884" s="78"/>
      <c r="AF1884" s="123">
        <f t="shared" si="295"/>
        <v>-9998</v>
      </c>
    </row>
    <row r="1885" spans="1:32" ht="230.25" hidden="1" outlineLevel="3" thickBot="1" x14ac:dyDescent="0.25">
      <c r="A1885" s="378" t="s">
        <v>1792</v>
      </c>
      <c r="B1885" s="596" t="s">
        <v>1548</v>
      </c>
      <c r="C1885" s="600" t="s">
        <v>1977</v>
      </c>
      <c r="D1885" s="624" t="s">
        <v>319</v>
      </c>
      <c r="E1885" s="139" t="s">
        <v>170</v>
      </c>
      <c r="F1885" s="139" t="s">
        <v>1849</v>
      </c>
      <c r="G1885" s="133" t="s">
        <v>1176</v>
      </c>
      <c r="H1885" s="535" t="s">
        <v>1804</v>
      </c>
      <c r="I1885" s="215" t="s">
        <v>768</v>
      </c>
      <c r="J1885" s="257">
        <v>1</v>
      </c>
      <c r="K1885" s="178" t="s">
        <v>404</v>
      </c>
      <c r="L1885" s="256" t="s">
        <v>405</v>
      </c>
      <c r="M1885" s="166">
        <v>2</v>
      </c>
      <c r="N1885" s="329">
        <f t="shared" si="296"/>
        <v>2</v>
      </c>
      <c r="O1885" s="551" t="s">
        <v>6563</v>
      </c>
      <c r="P1885" s="169" t="s">
        <v>103</v>
      </c>
      <c r="Q1885" s="340">
        <v>5</v>
      </c>
      <c r="R1885" s="223">
        <f t="shared" si="301"/>
        <v>10</v>
      </c>
      <c r="S1885" s="440"/>
      <c r="T1885" s="496"/>
      <c r="U1885" s="193"/>
      <c r="V1885" s="455"/>
      <c r="W1885" s="433"/>
      <c r="X1885" s="433"/>
      <c r="Y1885" s="151"/>
      <c r="Z1885" s="433"/>
      <c r="AA1885" s="433"/>
      <c r="AB1885" s="152"/>
      <c r="AC1885" s="155"/>
      <c r="AD1885" s="119"/>
      <c r="AE1885" s="78"/>
      <c r="AF1885" s="123">
        <f t="shared" si="295"/>
        <v>-9999</v>
      </c>
    </row>
    <row r="1886" spans="1:32" ht="230.25" hidden="1" outlineLevel="3" thickBot="1" x14ac:dyDescent="0.25">
      <c r="A1886" s="378" t="s">
        <v>1793</v>
      </c>
      <c r="B1886" s="628"/>
      <c r="C1886" s="601"/>
      <c r="D1886" s="638"/>
      <c r="E1886" s="212" t="s">
        <v>1552</v>
      </c>
      <c r="F1886" s="139" t="s">
        <v>1454</v>
      </c>
      <c r="G1886" s="133" t="s">
        <v>1416</v>
      </c>
      <c r="H1886" s="535" t="s">
        <v>1804</v>
      </c>
      <c r="I1886" s="133" t="s">
        <v>768</v>
      </c>
      <c r="J1886" s="257">
        <v>1</v>
      </c>
      <c r="K1886" s="133" t="s">
        <v>193</v>
      </c>
      <c r="L1886" s="256" t="s">
        <v>430</v>
      </c>
      <c r="M1886" s="166">
        <v>2</v>
      </c>
      <c r="N1886" s="329">
        <f t="shared" ref="N1886:N1911" si="302">J1886*M1886</f>
        <v>2</v>
      </c>
      <c r="O1886" s="551" t="s">
        <v>6563</v>
      </c>
      <c r="P1886" s="152" t="s">
        <v>6409</v>
      </c>
      <c r="Q1886" s="340">
        <v>2</v>
      </c>
      <c r="R1886" s="223">
        <f t="shared" si="301"/>
        <v>4</v>
      </c>
      <c r="S1886" s="440"/>
      <c r="T1886" s="496"/>
      <c r="U1886" s="193"/>
      <c r="V1886" s="455"/>
      <c r="W1886" s="433"/>
      <c r="X1886" s="433"/>
      <c r="Y1886" s="151"/>
      <c r="Z1886" s="433"/>
      <c r="AA1886" s="433"/>
      <c r="AB1886" s="152"/>
      <c r="AC1886" s="155"/>
      <c r="AD1886" s="119"/>
      <c r="AE1886" s="78"/>
      <c r="AF1886" s="123">
        <f t="shared" si="295"/>
        <v>10000</v>
      </c>
    </row>
    <row r="1887" spans="1:32" ht="230.25" hidden="1" outlineLevel="3" thickBot="1" x14ac:dyDescent="0.25">
      <c r="A1887" s="378" t="s">
        <v>1794</v>
      </c>
      <c r="B1887" s="597"/>
      <c r="C1887" s="601"/>
      <c r="D1887" s="638"/>
      <c r="E1887" s="212" t="s">
        <v>1553</v>
      </c>
      <c r="F1887" s="139" t="s">
        <v>1454</v>
      </c>
      <c r="G1887" s="133" t="s">
        <v>1416</v>
      </c>
      <c r="H1887" s="535" t="s">
        <v>1804</v>
      </c>
      <c r="I1887" s="133" t="s">
        <v>768</v>
      </c>
      <c r="J1887" s="257">
        <v>1</v>
      </c>
      <c r="K1887" s="133" t="s">
        <v>193</v>
      </c>
      <c r="L1887" s="256" t="s">
        <v>430</v>
      </c>
      <c r="M1887" s="333">
        <v>2</v>
      </c>
      <c r="N1887" s="329">
        <f t="shared" si="302"/>
        <v>2</v>
      </c>
      <c r="O1887" s="551" t="s">
        <v>6563</v>
      </c>
      <c r="P1887" s="152" t="s">
        <v>6409</v>
      </c>
      <c r="Q1887" s="340">
        <v>2</v>
      </c>
      <c r="R1887" s="223">
        <f t="shared" si="301"/>
        <v>4</v>
      </c>
      <c r="S1887" s="440"/>
      <c r="T1887" s="496"/>
      <c r="U1887" s="193"/>
      <c r="V1887" s="455"/>
      <c r="W1887" s="433"/>
      <c r="X1887" s="433"/>
      <c r="Y1887" s="151"/>
      <c r="Z1887" s="433"/>
      <c r="AA1887" s="433"/>
      <c r="AB1887" s="152"/>
      <c r="AC1887" s="155"/>
      <c r="AD1887" s="119"/>
      <c r="AE1887" s="78"/>
      <c r="AF1887" s="123">
        <f t="shared" si="295"/>
        <v>10001</v>
      </c>
    </row>
    <row r="1888" spans="1:32" ht="230.25" hidden="1" outlineLevel="3" thickBot="1" x14ac:dyDescent="0.25">
      <c r="A1888" s="310" t="s">
        <v>1795</v>
      </c>
      <c r="B1888" s="596" t="s">
        <v>5963</v>
      </c>
      <c r="C1888" s="637" t="s">
        <v>2313</v>
      </c>
      <c r="D1888" s="626" t="s">
        <v>409</v>
      </c>
      <c r="E1888" s="139" t="s">
        <v>210</v>
      </c>
      <c r="F1888" s="209" t="s">
        <v>1549</v>
      </c>
      <c r="G1888" s="160" t="s">
        <v>729</v>
      </c>
      <c r="H1888" s="535" t="s">
        <v>1804</v>
      </c>
      <c r="I1888" s="215" t="s">
        <v>768</v>
      </c>
      <c r="J1888" s="257">
        <v>1</v>
      </c>
      <c r="K1888" s="203" t="s">
        <v>192</v>
      </c>
      <c r="L1888" s="145" t="s">
        <v>203</v>
      </c>
      <c r="M1888" s="166">
        <v>1</v>
      </c>
      <c r="N1888" s="329">
        <f t="shared" si="302"/>
        <v>1</v>
      </c>
      <c r="O1888" s="551" t="s">
        <v>6563</v>
      </c>
      <c r="P1888" s="158" t="s">
        <v>675</v>
      </c>
      <c r="Q1888" s="340">
        <v>5</v>
      </c>
      <c r="R1888" s="223">
        <f t="shared" si="301"/>
        <v>5</v>
      </c>
      <c r="S1888" s="440"/>
      <c r="T1888" s="496"/>
      <c r="U1888" s="193"/>
      <c r="V1888" s="455"/>
      <c r="W1888" s="433"/>
      <c r="X1888" s="433"/>
      <c r="Y1888" s="151"/>
      <c r="Z1888" s="433"/>
      <c r="AA1888" s="433"/>
      <c r="AB1888" s="152"/>
      <c r="AC1888" s="155"/>
      <c r="AD1888" s="119"/>
      <c r="AE1888" s="78"/>
      <c r="AF1888" s="123">
        <f t="shared" si="295"/>
        <v>10002</v>
      </c>
    </row>
    <row r="1889" spans="1:32" ht="230.25" hidden="1" outlineLevel="3" thickBot="1" x14ac:dyDescent="0.25">
      <c r="A1889" s="310" t="s">
        <v>1796</v>
      </c>
      <c r="B1889" s="597"/>
      <c r="C1889" s="637"/>
      <c r="D1889" s="626"/>
      <c r="E1889" s="209" t="s">
        <v>209</v>
      </c>
      <c r="F1889" s="139" t="s">
        <v>5964</v>
      </c>
      <c r="G1889" s="209" t="s">
        <v>1247</v>
      </c>
      <c r="H1889" s="536" t="s">
        <v>1228</v>
      </c>
      <c r="I1889" s="143" t="s">
        <v>1178</v>
      </c>
      <c r="J1889" s="257">
        <v>3</v>
      </c>
      <c r="K1889" s="133" t="s">
        <v>193</v>
      </c>
      <c r="L1889" s="256" t="s">
        <v>430</v>
      </c>
      <c r="M1889" s="334">
        <v>1</v>
      </c>
      <c r="N1889" s="329">
        <f t="shared" si="302"/>
        <v>3</v>
      </c>
      <c r="O1889" s="551" t="s">
        <v>6563</v>
      </c>
      <c r="P1889" s="152" t="s">
        <v>6409</v>
      </c>
      <c r="Q1889" s="340">
        <v>2</v>
      </c>
      <c r="R1889" s="223">
        <f t="shared" si="301"/>
        <v>6</v>
      </c>
      <c r="S1889" s="440"/>
      <c r="T1889" s="496"/>
      <c r="U1889" s="193"/>
      <c r="V1889" s="455"/>
      <c r="W1889" s="433"/>
      <c r="X1889" s="433"/>
      <c r="Y1889" s="151"/>
      <c r="Z1889" s="433"/>
      <c r="AA1889" s="433"/>
      <c r="AB1889" s="152"/>
      <c r="AC1889" s="155"/>
      <c r="AD1889" s="119"/>
      <c r="AE1889" s="78"/>
      <c r="AF1889" s="123">
        <f t="shared" si="295"/>
        <v>10003</v>
      </c>
    </row>
    <row r="1890" spans="1:32" ht="230.25" hidden="1" outlineLevel="3" thickBot="1" x14ac:dyDescent="0.25">
      <c r="A1890" s="310" t="s">
        <v>1910</v>
      </c>
      <c r="B1890" s="596" t="s">
        <v>5963</v>
      </c>
      <c r="C1890" s="637" t="s">
        <v>2314</v>
      </c>
      <c r="D1890" s="626" t="s">
        <v>409</v>
      </c>
      <c r="E1890" s="139" t="s">
        <v>210</v>
      </c>
      <c r="F1890" s="209" t="s">
        <v>1549</v>
      </c>
      <c r="G1890" s="160" t="s">
        <v>729</v>
      </c>
      <c r="H1890" s="535" t="s">
        <v>1804</v>
      </c>
      <c r="I1890" s="215" t="s">
        <v>768</v>
      </c>
      <c r="J1890" s="257">
        <v>1</v>
      </c>
      <c r="K1890" s="203" t="s">
        <v>192</v>
      </c>
      <c r="L1890" s="145" t="s">
        <v>203</v>
      </c>
      <c r="M1890" s="166">
        <v>1</v>
      </c>
      <c r="N1890" s="329">
        <f t="shared" si="302"/>
        <v>1</v>
      </c>
      <c r="O1890" s="551" t="s">
        <v>6563</v>
      </c>
      <c r="P1890" s="158" t="s">
        <v>675</v>
      </c>
      <c r="Q1890" s="340">
        <v>5</v>
      </c>
      <c r="R1890" s="223">
        <f t="shared" si="301"/>
        <v>5</v>
      </c>
      <c r="S1890" s="440"/>
      <c r="T1890" s="496"/>
      <c r="U1890" s="193"/>
      <c r="V1890" s="455"/>
      <c r="W1890" s="433"/>
      <c r="X1890" s="433"/>
      <c r="Y1890" s="151"/>
      <c r="Z1890" s="433"/>
      <c r="AA1890" s="433"/>
      <c r="AB1890" s="152"/>
      <c r="AC1890" s="155"/>
      <c r="AD1890" s="119"/>
      <c r="AE1890" s="78"/>
      <c r="AF1890" s="123">
        <f t="shared" si="295"/>
        <v>10418</v>
      </c>
    </row>
    <row r="1891" spans="1:32" ht="230.25" hidden="1" outlineLevel="3" thickBot="1" x14ac:dyDescent="0.25">
      <c r="A1891" s="310" t="s">
        <v>1911</v>
      </c>
      <c r="B1891" s="597"/>
      <c r="C1891" s="637"/>
      <c r="D1891" s="626"/>
      <c r="E1891" s="209" t="s">
        <v>209</v>
      </c>
      <c r="F1891" s="139" t="s">
        <v>1867</v>
      </c>
      <c r="G1891" s="209" t="s">
        <v>1247</v>
      </c>
      <c r="H1891" s="536" t="s">
        <v>1228</v>
      </c>
      <c r="I1891" s="143" t="s">
        <v>1178</v>
      </c>
      <c r="J1891" s="257">
        <v>3</v>
      </c>
      <c r="K1891" s="133" t="s">
        <v>193</v>
      </c>
      <c r="L1891" s="256" t="s">
        <v>430</v>
      </c>
      <c r="M1891" s="334">
        <v>1</v>
      </c>
      <c r="N1891" s="329">
        <f t="shared" si="302"/>
        <v>3</v>
      </c>
      <c r="O1891" s="551" t="s">
        <v>6563</v>
      </c>
      <c r="P1891" s="152" t="s">
        <v>6409</v>
      </c>
      <c r="Q1891" s="340">
        <v>2</v>
      </c>
      <c r="R1891" s="223">
        <f t="shared" si="301"/>
        <v>6</v>
      </c>
      <c r="S1891" s="440"/>
      <c r="T1891" s="496"/>
      <c r="U1891" s="193"/>
      <c r="V1891" s="455"/>
      <c r="W1891" s="433"/>
      <c r="X1891" s="433"/>
      <c r="Y1891" s="151"/>
      <c r="Z1891" s="433"/>
      <c r="AA1891" s="433"/>
      <c r="AB1891" s="152"/>
      <c r="AC1891" s="155"/>
      <c r="AD1891" s="119"/>
      <c r="AE1891" s="78"/>
      <c r="AF1891" s="123">
        <f t="shared" si="295"/>
        <v>10419</v>
      </c>
    </row>
    <row r="1892" spans="1:32" ht="230.25" hidden="1" outlineLevel="3" thickBot="1" x14ac:dyDescent="0.25">
      <c r="A1892" s="310" t="s">
        <v>1912</v>
      </c>
      <c r="B1892" s="596" t="s">
        <v>5963</v>
      </c>
      <c r="C1892" s="637" t="s">
        <v>2315</v>
      </c>
      <c r="D1892" s="626" t="s">
        <v>409</v>
      </c>
      <c r="E1892" s="139" t="s">
        <v>210</v>
      </c>
      <c r="F1892" s="209" t="s">
        <v>1549</v>
      </c>
      <c r="G1892" s="160" t="s">
        <v>729</v>
      </c>
      <c r="H1892" s="535" t="s">
        <v>1804</v>
      </c>
      <c r="I1892" s="215" t="s">
        <v>768</v>
      </c>
      <c r="J1892" s="257">
        <v>1</v>
      </c>
      <c r="K1892" s="203" t="s">
        <v>192</v>
      </c>
      <c r="L1892" s="145" t="s">
        <v>203</v>
      </c>
      <c r="M1892" s="166">
        <v>1</v>
      </c>
      <c r="N1892" s="329">
        <f t="shared" si="302"/>
        <v>1</v>
      </c>
      <c r="O1892" s="551" t="s">
        <v>6563</v>
      </c>
      <c r="P1892" s="158" t="s">
        <v>675</v>
      </c>
      <c r="Q1892" s="340">
        <v>5</v>
      </c>
      <c r="R1892" s="223">
        <f t="shared" si="301"/>
        <v>5</v>
      </c>
      <c r="S1892" s="440"/>
      <c r="T1892" s="496"/>
      <c r="U1892" s="193"/>
      <c r="V1892" s="455"/>
      <c r="W1892" s="433"/>
      <c r="X1892" s="433"/>
      <c r="Y1892" s="151"/>
      <c r="Z1892" s="433"/>
      <c r="AA1892" s="433"/>
      <c r="AB1892" s="152"/>
      <c r="AC1892" s="155"/>
      <c r="AD1892" s="119"/>
      <c r="AE1892" s="78"/>
      <c r="AF1892" s="123">
        <f t="shared" si="295"/>
        <v>10420</v>
      </c>
    </row>
    <row r="1893" spans="1:32" ht="230.25" hidden="1" outlineLevel="3" thickBot="1" x14ac:dyDescent="0.25">
      <c r="A1893" s="310" t="s">
        <v>1913</v>
      </c>
      <c r="B1893" s="597"/>
      <c r="C1893" s="637"/>
      <c r="D1893" s="626"/>
      <c r="E1893" s="209" t="s">
        <v>209</v>
      </c>
      <c r="F1893" s="139" t="s">
        <v>1868</v>
      </c>
      <c r="G1893" s="209" t="s">
        <v>1247</v>
      </c>
      <c r="H1893" s="536" t="s">
        <v>1228</v>
      </c>
      <c r="I1893" s="143" t="s">
        <v>1178</v>
      </c>
      <c r="J1893" s="257">
        <v>3</v>
      </c>
      <c r="K1893" s="133" t="s">
        <v>193</v>
      </c>
      <c r="L1893" s="256" t="s">
        <v>430</v>
      </c>
      <c r="M1893" s="253">
        <v>1</v>
      </c>
      <c r="N1893" s="329">
        <f t="shared" si="302"/>
        <v>3</v>
      </c>
      <c r="O1893" s="551" t="s">
        <v>6563</v>
      </c>
      <c r="P1893" s="152" t="s">
        <v>6409</v>
      </c>
      <c r="Q1893" s="340">
        <v>2</v>
      </c>
      <c r="R1893" s="223">
        <f t="shared" si="301"/>
        <v>6</v>
      </c>
      <c r="S1893" s="440"/>
      <c r="T1893" s="496"/>
      <c r="U1893" s="193"/>
      <c r="V1893" s="455"/>
      <c r="W1893" s="433"/>
      <c r="X1893" s="433"/>
      <c r="Y1893" s="151"/>
      <c r="Z1893" s="433"/>
      <c r="AA1893" s="433"/>
      <c r="AB1893" s="152"/>
      <c r="AC1893" s="155"/>
      <c r="AD1893" s="119"/>
      <c r="AE1893" s="78"/>
      <c r="AF1893" s="123">
        <f t="shared" si="295"/>
        <v>10421</v>
      </c>
    </row>
    <row r="1894" spans="1:32" ht="230.25" hidden="1" outlineLevel="3" thickBot="1" x14ac:dyDescent="0.25">
      <c r="A1894" s="310" t="s">
        <v>1797</v>
      </c>
      <c r="B1894" s="596" t="s">
        <v>1862</v>
      </c>
      <c r="C1894" s="637" t="s">
        <v>2316</v>
      </c>
      <c r="D1894" s="626" t="s">
        <v>409</v>
      </c>
      <c r="E1894" s="209" t="s">
        <v>233</v>
      </c>
      <c r="F1894" s="209" t="s">
        <v>1892</v>
      </c>
      <c r="G1894" s="160" t="s">
        <v>729</v>
      </c>
      <c r="H1894" s="535" t="s">
        <v>1804</v>
      </c>
      <c r="I1894" s="215" t="s">
        <v>768</v>
      </c>
      <c r="J1894" s="257">
        <v>1</v>
      </c>
      <c r="K1894" s="203" t="s">
        <v>192</v>
      </c>
      <c r="L1894" s="145" t="s">
        <v>203</v>
      </c>
      <c r="M1894" s="166">
        <v>1</v>
      </c>
      <c r="N1894" s="329">
        <f t="shared" si="302"/>
        <v>1</v>
      </c>
      <c r="O1894" s="551" t="s">
        <v>6563</v>
      </c>
      <c r="P1894" s="158" t="s">
        <v>675</v>
      </c>
      <c r="Q1894" s="340">
        <v>5</v>
      </c>
      <c r="R1894" s="223">
        <f t="shared" si="301"/>
        <v>5</v>
      </c>
      <c r="S1894" s="440"/>
      <c r="T1894" s="496"/>
      <c r="U1894" s="193"/>
      <c r="V1894" s="455"/>
      <c r="W1894" s="433"/>
      <c r="X1894" s="433"/>
      <c r="Y1894" s="151"/>
      <c r="Z1894" s="433"/>
      <c r="AA1894" s="433"/>
      <c r="AB1894" s="152"/>
      <c r="AC1894" s="155"/>
      <c r="AD1894" s="119"/>
      <c r="AE1894" s="78"/>
      <c r="AF1894" s="123">
        <f t="shared" si="295"/>
        <v>10004</v>
      </c>
    </row>
    <row r="1895" spans="1:32" ht="230.25" hidden="1" outlineLevel="3" thickBot="1" x14ac:dyDescent="0.25">
      <c r="A1895" s="310" t="s">
        <v>1798</v>
      </c>
      <c r="B1895" s="597"/>
      <c r="C1895" s="637"/>
      <c r="D1895" s="626"/>
      <c r="E1895" s="209" t="s">
        <v>231</v>
      </c>
      <c r="F1895" s="209" t="s">
        <v>410</v>
      </c>
      <c r="G1895" s="160" t="s">
        <v>729</v>
      </c>
      <c r="H1895" s="535" t="s">
        <v>1804</v>
      </c>
      <c r="I1895" s="215" t="s">
        <v>768</v>
      </c>
      <c r="J1895" s="257">
        <v>1</v>
      </c>
      <c r="K1895" s="203" t="s">
        <v>192</v>
      </c>
      <c r="L1895" s="145" t="s">
        <v>203</v>
      </c>
      <c r="M1895" s="166">
        <v>1</v>
      </c>
      <c r="N1895" s="329">
        <f t="shared" si="302"/>
        <v>1</v>
      </c>
      <c r="O1895" s="551" t="s">
        <v>6563</v>
      </c>
      <c r="P1895" s="158" t="s">
        <v>675</v>
      </c>
      <c r="Q1895" s="340">
        <v>5</v>
      </c>
      <c r="R1895" s="223">
        <f t="shared" si="301"/>
        <v>5</v>
      </c>
      <c r="S1895" s="440"/>
      <c r="T1895" s="496"/>
      <c r="U1895" s="193"/>
      <c r="V1895" s="455"/>
      <c r="W1895" s="433"/>
      <c r="X1895" s="433"/>
      <c r="Y1895" s="151"/>
      <c r="Z1895" s="433"/>
      <c r="AA1895" s="433"/>
      <c r="AB1895" s="152"/>
      <c r="AC1895" s="155"/>
      <c r="AD1895" s="119"/>
      <c r="AE1895" s="78"/>
      <c r="AF1895" s="123">
        <f t="shared" si="295"/>
        <v>10005</v>
      </c>
    </row>
    <row r="1896" spans="1:32" ht="230.25" hidden="1" outlineLevel="3" thickBot="1" x14ac:dyDescent="0.25">
      <c r="A1896" s="310" t="s">
        <v>1914</v>
      </c>
      <c r="B1896" s="596" t="s">
        <v>1863</v>
      </c>
      <c r="C1896" s="637" t="s">
        <v>2317</v>
      </c>
      <c r="D1896" s="626" t="s">
        <v>409</v>
      </c>
      <c r="E1896" s="209" t="s">
        <v>233</v>
      </c>
      <c r="F1896" s="209" t="s">
        <v>1864</v>
      </c>
      <c r="G1896" s="209" t="s">
        <v>2693</v>
      </c>
      <c r="H1896" s="398" t="s">
        <v>1228</v>
      </c>
      <c r="I1896" s="215" t="s">
        <v>1178</v>
      </c>
      <c r="J1896" s="257">
        <v>3</v>
      </c>
      <c r="K1896" s="259" t="s">
        <v>185</v>
      </c>
      <c r="L1896" s="215" t="s">
        <v>411</v>
      </c>
      <c r="M1896" s="166">
        <v>1</v>
      </c>
      <c r="N1896" s="329">
        <f t="shared" si="302"/>
        <v>3</v>
      </c>
      <c r="O1896" s="551" t="s">
        <v>6563</v>
      </c>
      <c r="P1896" s="152" t="s">
        <v>6409</v>
      </c>
      <c r="Q1896" s="340">
        <v>2</v>
      </c>
      <c r="R1896" s="223">
        <f t="shared" si="301"/>
        <v>6</v>
      </c>
      <c r="S1896" s="440"/>
      <c r="T1896" s="496"/>
      <c r="U1896" s="193"/>
      <c r="V1896" s="455"/>
      <c r="W1896" s="433"/>
      <c r="X1896" s="433"/>
      <c r="Y1896" s="151"/>
      <c r="Z1896" s="433"/>
      <c r="AA1896" s="433"/>
      <c r="AB1896" s="152"/>
      <c r="AC1896" s="155"/>
      <c r="AD1896" s="119"/>
      <c r="AE1896" s="78"/>
      <c r="AF1896" s="123">
        <f t="shared" si="295"/>
        <v>10422</v>
      </c>
    </row>
    <row r="1897" spans="1:32" ht="230.25" hidden="1" outlineLevel="3" thickBot="1" x14ac:dyDescent="0.25">
      <c r="A1897" s="310" t="s">
        <v>1915</v>
      </c>
      <c r="B1897" s="597"/>
      <c r="C1897" s="637"/>
      <c r="D1897" s="626"/>
      <c r="E1897" s="209" t="s">
        <v>231</v>
      </c>
      <c r="F1897" s="209" t="s">
        <v>410</v>
      </c>
      <c r="G1897" s="160" t="s">
        <v>729</v>
      </c>
      <c r="H1897" s="537" t="s">
        <v>1227</v>
      </c>
      <c r="I1897" s="215" t="s">
        <v>768</v>
      </c>
      <c r="J1897" s="257">
        <v>1</v>
      </c>
      <c r="K1897" s="178" t="s">
        <v>406</v>
      </c>
      <c r="L1897" s="256" t="s">
        <v>407</v>
      </c>
      <c r="M1897" s="166">
        <v>1</v>
      </c>
      <c r="N1897" s="329">
        <f t="shared" si="302"/>
        <v>1</v>
      </c>
      <c r="O1897" s="551" t="s">
        <v>6563</v>
      </c>
      <c r="P1897" s="70" t="s">
        <v>103</v>
      </c>
      <c r="Q1897" s="340">
        <v>5</v>
      </c>
      <c r="R1897" s="223">
        <f t="shared" si="301"/>
        <v>5</v>
      </c>
      <c r="S1897" s="440"/>
      <c r="T1897" s="496"/>
      <c r="U1897" s="193"/>
      <c r="V1897" s="455"/>
      <c r="W1897" s="433"/>
      <c r="X1897" s="433"/>
      <c r="Y1897" s="151"/>
      <c r="Z1897" s="433"/>
      <c r="AA1897" s="433"/>
      <c r="AB1897" s="152"/>
      <c r="AC1897" s="155"/>
      <c r="AD1897" s="119"/>
      <c r="AE1897" s="78"/>
      <c r="AF1897" s="123">
        <f t="shared" si="295"/>
        <v>10423</v>
      </c>
    </row>
    <row r="1898" spans="1:32" ht="230.25" hidden="1" outlineLevel="3" thickBot="1" x14ac:dyDescent="0.25">
      <c r="A1898" s="310" t="s">
        <v>1916</v>
      </c>
      <c r="B1898" s="596" t="s">
        <v>1866</v>
      </c>
      <c r="C1898" s="637" t="s">
        <v>2318</v>
      </c>
      <c r="D1898" s="626" t="s">
        <v>409</v>
      </c>
      <c r="E1898" s="209" t="s">
        <v>233</v>
      </c>
      <c r="F1898" s="209" t="s">
        <v>5966</v>
      </c>
      <c r="G1898" s="209" t="s">
        <v>5965</v>
      </c>
      <c r="H1898" s="537" t="s">
        <v>1227</v>
      </c>
      <c r="I1898" s="215" t="s">
        <v>685</v>
      </c>
      <c r="J1898" s="257">
        <v>3</v>
      </c>
      <c r="K1898" s="259" t="s">
        <v>185</v>
      </c>
      <c r="L1898" s="215" t="s">
        <v>411</v>
      </c>
      <c r="M1898" s="166">
        <v>1</v>
      </c>
      <c r="N1898" s="329">
        <f t="shared" si="302"/>
        <v>3</v>
      </c>
      <c r="O1898" s="551" t="s">
        <v>6563</v>
      </c>
      <c r="P1898" s="481" t="s">
        <v>6411</v>
      </c>
      <c r="Q1898" s="340">
        <v>3</v>
      </c>
      <c r="R1898" s="223">
        <f t="shared" si="301"/>
        <v>9</v>
      </c>
      <c r="S1898" s="440"/>
      <c r="T1898" s="496"/>
      <c r="U1898" s="193"/>
      <c r="V1898" s="455"/>
      <c r="W1898" s="433"/>
      <c r="X1898" s="433"/>
      <c r="Y1898" s="151"/>
      <c r="Z1898" s="433"/>
      <c r="AA1898" s="433"/>
      <c r="AB1898" s="152"/>
      <c r="AC1898" s="155"/>
      <c r="AD1898" s="119"/>
      <c r="AE1898" s="78"/>
      <c r="AF1898" s="123">
        <f t="shared" si="295"/>
        <v>10424</v>
      </c>
    </row>
    <row r="1899" spans="1:32" ht="230.25" hidden="1" outlineLevel="3" thickBot="1" x14ac:dyDescent="0.25">
      <c r="A1899" s="310" t="s">
        <v>1917</v>
      </c>
      <c r="B1899" s="597"/>
      <c r="C1899" s="637"/>
      <c r="D1899" s="626"/>
      <c r="E1899" s="209" t="s">
        <v>231</v>
      </c>
      <c r="F1899" s="209" t="s">
        <v>1865</v>
      </c>
      <c r="G1899" s="160" t="s">
        <v>729</v>
      </c>
      <c r="H1899" s="537" t="s">
        <v>1227</v>
      </c>
      <c r="I1899" s="215" t="s">
        <v>768</v>
      </c>
      <c r="J1899" s="255">
        <v>1</v>
      </c>
      <c r="K1899" s="178" t="s">
        <v>406</v>
      </c>
      <c r="L1899" s="256" t="s">
        <v>407</v>
      </c>
      <c r="M1899" s="166">
        <v>1</v>
      </c>
      <c r="N1899" s="329">
        <f t="shared" si="302"/>
        <v>1</v>
      </c>
      <c r="O1899" s="551" t="s">
        <v>6563</v>
      </c>
      <c r="P1899" s="70" t="s">
        <v>103</v>
      </c>
      <c r="Q1899" s="340">
        <v>5</v>
      </c>
      <c r="R1899" s="223">
        <f t="shared" si="301"/>
        <v>5</v>
      </c>
      <c r="S1899" s="440"/>
      <c r="T1899" s="496"/>
      <c r="U1899" s="193"/>
      <c r="V1899" s="455"/>
      <c r="W1899" s="433"/>
      <c r="X1899" s="433"/>
      <c r="Y1899" s="151"/>
      <c r="Z1899" s="433"/>
      <c r="AA1899" s="433"/>
      <c r="AB1899" s="152"/>
      <c r="AC1899" s="155"/>
      <c r="AD1899" s="119"/>
      <c r="AE1899" s="78"/>
      <c r="AF1899" s="123">
        <f t="shared" si="295"/>
        <v>10425</v>
      </c>
    </row>
    <row r="1900" spans="1:32" ht="230.25" hidden="1" outlineLevel="3" thickBot="1" x14ac:dyDescent="0.25">
      <c r="A1900" s="310" t="s">
        <v>1799</v>
      </c>
      <c r="B1900" s="658" t="s">
        <v>1858</v>
      </c>
      <c r="C1900" s="637" t="s">
        <v>2319</v>
      </c>
      <c r="D1900" s="626" t="s">
        <v>409</v>
      </c>
      <c r="E1900" s="209" t="s">
        <v>160</v>
      </c>
      <c r="F1900" s="209" t="s">
        <v>1550</v>
      </c>
      <c r="G1900" s="160" t="s">
        <v>729</v>
      </c>
      <c r="H1900" s="537" t="s">
        <v>1227</v>
      </c>
      <c r="I1900" s="215" t="s">
        <v>768</v>
      </c>
      <c r="J1900" s="255">
        <v>1</v>
      </c>
      <c r="K1900" s="178" t="s">
        <v>406</v>
      </c>
      <c r="L1900" s="256" t="s">
        <v>407</v>
      </c>
      <c r="M1900" s="166">
        <v>1</v>
      </c>
      <c r="N1900" s="329">
        <f t="shared" si="302"/>
        <v>1</v>
      </c>
      <c r="O1900" s="551" t="s">
        <v>6563</v>
      </c>
      <c r="P1900" s="70" t="s">
        <v>103</v>
      </c>
      <c r="Q1900" s="340">
        <v>5</v>
      </c>
      <c r="R1900" s="223">
        <f t="shared" si="301"/>
        <v>5</v>
      </c>
      <c r="S1900" s="440"/>
      <c r="T1900" s="496"/>
      <c r="U1900" s="193"/>
      <c r="V1900" s="455"/>
      <c r="W1900" s="433"/>
      <c r="X1900" s="433"/>
      <c r="Y1900" s="151"/>
      <c r="Z1900" s="433"/>
      <c r="AA1900" s="433"/>
      <c r="AB1900" s="152"/>
      <c r="AC1900" s="155"/>
      <c r="AD1900" s="119"/>
      <c r="AE1900" s="78"/>
      <c r="AF1900" s="123">
        <f t="shared" si="295"/>
        <v>10006</v>
      </c>
    </row>
    <row r="1901" spans="1:32" ht="230.25" hidden="1" outlineLevel="3" thickBot="1" x14ac:dyDescent="0.25">
      <c r="A1901" s="310" t="s">
        <v>1800</v>
      </c>
      <c r="B1901" s="659"/>
      <c r="C1901" s="637"/>
      <c r="D1901" s="626"/>
      <c r="E1901" s="209" t="s">
        <v>163</v>
      </c>
      <c r="F1901" s="209" t="s">
        <v>1893</v>
      </c>
      <c r="G1901" s="160" t="s">
        <v>729</v>
      </c>
      <c r="H1901" s="537" t="s">
        <v>1227</v>
      </c>
      <c r="I1901" s="215" t="s">
        <v>768</v>
      </c>
      <c r="J1901" s="255">
        <v>1</v>
      </c>
      <c r="K1901" s="178" t="s">
        <v>406</v>
      </c>
      <c r="L1901" s="256" t="s">
        <v>407</v>
      </c>
      <c r="M1901" s="166">
        <v>1</v>
      </c>
      <c r="N1901" s="329">
        <f t="shared" si="302"/>
        <v>1</v>
      </c>
      <c r="O1901" s="551" t="s">
        <v>6563</v>
      </c>
      <c r="P1901" s="70" t="s">
        <v>103</v>
      </c>
      <c r="Q1901" s="340">
        <v>5</v>
      </c>
      <c r="R1901" s="223">
        <f t="shared" si="301"/>
        <v>5</v>
      </c>
      <c r="S1901" s="440"/>
      <c r="T1901" s="496"/>
      <c r="U1901" s="193"/>
      <c r="V1901" s="455"/>
      <c r="W1901" s="433"/>
      <c r="X1901" s="433"/>
      <c r="Y1901" s="151"/>
      <c r="Z1901" s="433"/>
      <c r="AA1901" s="433"/>
      <c r="AB1901" s="152"/>
      <c r="AC1901" s="155"/>
      <c r="AD1901" s="119"/>
      <c r="AE1901" s="78"/>
      <c r="AF1901" s="123">
        <f t="shared" si="295"/>
        <v>10007</v>
      </c>
    </row>
    <row r="1902" spans="1:32" ht="230.25" hidden="1" outlineLevel="3" thickBot="1" x14ac:dyDescent="0.25">
      <c r="A1902" s="310" t="s">
        <v>1918</v>
      </c>
      <c r="B1902" s="658" t="s">
        <v>1859</v>
      </c>
      <c r="C1902" s="637" t="s">
        <v>2320</v>
      </c>
      <c r="D1902" s="626" t="s">
        <v>409</v>
      </c>
      <c r="E1902" s="209" t="s">
        <v>160</v>
      </c>
      <c r="F1902" s="209" t="s">
        <v>1550</v>
      </c>
      <c r="G1902" s="160" t="s">
        <v>729</v>
      </c>
      <c r="H1902" s="537" t="s">
        <v>1227</v>
      </c>
      <c r="I1902" s="215" t="s">
        <v>768</v>
      </c>
      <c r="J1902" s="255">
        <v>1</v>
      </c>
      <c r="K1902" s="178" t="s">
        <v>406</v>
      </c>
      <c r="L1902" s="256" t="s">
        <v>407</v>
      </c>
      <c r="M1902" s="166">
        <v>1</v>
      </c>
      <c r="N1902" s="329">
        <f t="shared" si="302"/>
        <v>1</v>
      </c>
      <c r="O1902" s="551" t="s">
        <v>6563</v>
      </c>
      <c r="P1902" s="70" t="s">
        <v>103</v>
      </c>
      <c r="Q1902" s="340">
        <v>5</v>
      </c>
      <c r="R1902" s="223">
        <f t="shared" si="301"/>
        <v>5</v>
      </c>
      <c r="S1902" s="440"/>
      <c r="T1902" s="496"/>
      <c r="U1902" s="193"/>
      <c r="V1902" s="455"/>
      <c r="W1902" s="433"/>
      <c r="X1902" s="433"/>
      <c r="Y1902" s="151"/>
      <c r="Z1902" s="433"/>
      <c r="AA1902" s="433"/>
      <c r="AB1902" s="152"/>
      <c r="AC1902" s="155"/>
      <c r="AD1902" s="119"/>
      <c r="AE1902" s="78"/>
      <c r="AF1902" s="123">
        <f t="shared" si="295"/>
        <v>10426</v>
      </c>
    </row>
    <row r="1903" spans="1:32" ht="230.25" hidden="1" outlineLevel="3" thickBot="1" x14ac:dyDescent="0.25">
      <c r="A1903" s="310" t="s">
        <v>1919</v>
      </c>
      <c r="B1903" s="659"/>
      <c r="C1903" s="637"/>
      <c r="D1903" s="626"/>
      <c r="E1903" s="209" t="s">
        <v>163</v>
      </c>
      <c r="F1903" s="209" t="s">
        <v>1860</v>
      </c>
      <c r="G1903" s="209" t="s">
        <v>2693</v>
      </c>
      <c r="H1903" s="398" t="s">
        <v>1228</v>
      </c>
      <c r="I1903" s="215" t="s">
        <v>1178</v>
      </c>
      <c r="J1903" s="257">
        <v>3</v>
      </c>
      <c r="K1903" s="259" t="s">
        <v>185</v>
      </c>
      <c r="L1903" s="215" t="s">
        <v>411</v>
      </c>
      <c r="M1903" s="166">
        <v>1</v>
      </c>
      <c r="N1903" s="329">
        <f t="shared" si="302"/>
        <v>3</v>
      </c>
      <c r="O1903" s="551" t="s">
        <v>6563</v>
      </c>
      <c r="P1903" s="152" t="s">
        <v>6409</v>
      </c>
      <c r="Q1903" s="340">
        <v>2</v>
      </c>
      <c r="R1903" s="223">
        <f t="shared" si="301"/>
        <v>6</v>
      </c>
      <c r="S1903" s="440"/>
      <c r="T1903" s="496"/>
      <c r="U1903" s="193"/>
      <c r="V1903" s="455"/>
      <c r="W1903" s="433"/>
      <c r="X1903" s="433"/>
      <c r="Y1903" s="151"/>
      <c r="Z1903" s="433"/>
      <c r="AA1903" s="433"/>
      <c r="AB1903" s="152"/>
      <c r="AC1903" s="155"/>
      <c r="AD1903" s="119"/>
      <c r="AE1903" s="78"/>
      <c r="AF1903" s="123">
        <f t="shared" si="295"/>
        <v>10427</v>
      </c>
    </row>
    <row r="1904" spans="1:32" ht="230.25" hidden="1" outlineLevel="3" thickBot="1" x14ac:dyDescent="0.25">
      <c r="A1904" s="310" t="s">
        <v>1920</v>
      </c>
      <c r="B1904" s="658" t="s">
        <v>1857</v>
      </c>
      <c r="C1904" s="637" t="s">
        <v>2321</v>
      </c>
      <c r="D1904" s="626" t="s">
        <v>409</v>
      </c>
      <c r="E1904" s="209" t="s">
        <v>160</v>
      </c>
      <c r="F1904" s="209" t="s">
        <v>1550</v>
      </c>
      <c r="G1904" s="160" t="s">
        <v>729</v>
      </c>
      <c r="H1904" s="537" t="s">
        <v>1227</v>
      </c>
      <c r="I1904" s="215" t="s">
        <v>768</v>
      </c>
      <c r="J1904" s="255">
        <v>1</v>
      </c>
      <c r="K1904" s="178" t="s">
        <v>406</v>
      </c>
      <c r="L1904" s="256" t="s">
        <v>407</v>
      </c>
      <c r="M1904" s="166">
        <v>1</v>
      </c>
      <c r="N1904" s="329">
        <f t="shared" si="302"/>
        <v>1</v>
      </c>
      <c r="O1904" s="551" t="s">
        <v>6563</v>
      </c>
      <c r="P1904" s="70" t="s">
        <v>103</v>
      </c>
      <c r="Q1904" s="340">
        <v>5</v>
      </c>
      <c r="R1904" s="223">
        <f t="shared" si="301"/>
        <v>5</v>
      </c>
      <c r="S1904" s="440"/>
      <c r="T1904" s="496"/>
      <c r="U1904" s="193"/>
      <c r="V1904" s="455"/>
      <c r="W1904" s="433"/>
      <c r="X1904" s="433"/>
      <c r="Y1904" s="151"/>
      <c r="Z1904" s="433"/>
      <c r="AA1904" s="433"/>
      <c r="AB1904" s="152"/>
      <c r="AC1904" s="155"/>
      <c r="AD1904" s="119"/>
      <c r="AE1904" s="78"/>
      <c r="AF1904" s="123">
        <f t="shared" ref="AF1904:AF1968" si="303">VALUE(RIGHT((IF(A1904="",0,A1904)),5))</f>
        <v>10428</v>
      </c>
    </row>
    <row r="1905" spans="1:32" ht="230.25" hidden="1" outlineLevel="3" thickBot="1" x14ac:dyDescent="0.25">
      <c r="A1905" s="310" t="s">
        <v>1921</v>
      </c>
      <c r="B1905" s="659"/>
      <c r="C1905" s="637"/>
      <c r="D1905" s="626"/>
      <c r="E1905" s="209" t="s">
        <v>163</v>
      </c>
      <c r="F1905" s="209" t="s">
        <v>1861</v>
      </c>
      <c r="G1905" s="209" t="s">
        <v>5965</v>
      </c>
      <c r="H1905" s="537" t="s">
        <v>1227</v>
      </c>
      <c r="I1905" s="215" t="s">
        <v>685</v>
      </c>
      <c r="J1905" s="257">
        <v>3</v>
      </c>
      <c r="K1905" s="259" t="s">
        <v>185</v>
      </c>
      <c r="L1905" s="215" t="s">
        <v>411</v>
      </c>
      <c r="M1905" s="166">
        <v>1</v>
      </c>
      <c r="N1905" s="329">
        <f t="shared" si="302"/>
        <v>3</v>
      </c>
      <c r="O1905" s="551" t="s">
        <v>6563</v>
      </c>
      <c r="P1905" s="481" t="s">
        <v>6411</v>
      </c>
      <c r="Q1905" s="340">
        <v>3</v>
      </c>
      <c r="R1905" s="223">
        <f t="shared" si="301"/>
        <v>9</v>
      </c>
      <c r="S1905" s="440"/>
      <c r="T1905" s="496"/>
      <c r="U1905" s="193"/>
      <c r="V1905" s="455"/>
      <c r="W1905" s="433"/>
      <c r="X1905" s="433"/>
      <c r="Y1905" s="151"/>
      <c r="Z1905" s="433"/>
      <c r="AA1905" s="433"/>
      <c r="AB1905" s="152"/>
      <c r="AC1905" s="155"/>
      <c r="AD1905" s="119"/>
      <c r="AE1905" s="78"/>
      <c r="AF1905" s="123">
        <f t="shared" si="303"/>
        <v>10429</v>
      </c>
    </row>
    <row r="1906" spans="1:32" ht="230.25" hidden="1" outlineLevel="3" thickBot="1" x14ac:dyDescent="0.25">
      <c r="A1906" s="310" t="s">
        <v>1801</v>
      </c>
      <c r="B1906" s="596" t="s">
        <v>1853</v>
      </c>
      <c r="C1906" s="637" t="s">
        <v>2322</v>
      </c>
      <c r="D1906" s="626" t="s">
        <v>1551</v>
      </c>
      <c r="E1906" s="139" t="s">
        <v>160</v>
      </c>
      <c r="F1906" s="139" t="s">
        <v>1545</v>
      </c>
      <c r="G1906" s="133" t="s">
        <v>1416</v>
      </c>
      <c r="H1906" s="537" t="s">
        <v>1227</v>
      </c>
      <c r="I1906" s="133" t="s">
        <v>768</v>
      </c>
      <c r="J1906" s="255">
        <v>1</v>
      </c>
      <c r="K1906" s="133" t="s">
        <v>193</v>
      </c>
      <c r="L1906" s="256" t="s">
        <v>430</v>
      </c>
      <c r="M1906" s="166">
        <v>1</v>
      </c>
      <c r="N1906" s="329">
        <f t="shared" si="302"/>
        <v>1</v>
      </c>
      <c r="O1906" s="551" t="s">
        <v>6563</v>
      </c>
      <c r="P1906" s="152" t="s">
        <v>103</v>
      </c>
      <c r="Q1906" s="340">
        <v>5</v>
      </c>
      <c r="R1906" s="223">
        <f t="shared" si="301"/>
        <v>5</v>
      </c>
      <c r="S1906" s="440"/>
      <c r="T1906" s="496"/>
      <c r="U1906" s="193"/>
      <c r="V1906" s="455"/>
      <c r="W1906" s="433"/>
      <c r="X1906" s="433"/>
      <c r="Y1906" s="151"/>
      <c r="Z1906" s="433"/>
      <c r="AA1906" s="433"/>
      <c r="AB1906" s="152"/>
      <c r="AC1906" s="155"/>
      <c r="AD1906" s="119"/>
      <c r="AE1906" s="78"/>
      <c r="AF1906" s="123">
        <f t="shared" si="303"/>
        <v>10008</v>
      </c>
    </row>
    <row r="1907" spans="1:32" ht="230.25" hidden="1" outlineLevel="3" thickBot="1" x14ac:dyDescent="0.25">
      <c r="A1907" s="310" t="s">
        <v>1802</v>
      </c>
      <c r="B1907" s="597"/>
      <c r="C1907" s="637"/>
      <c r="D1907" s="626"/>
      <c r="E1907" s="139" t="s">
        <v>799</v>
      </c>
      <c r="F1907" s="139" t="s">
        <v>1894</v>
      </c>
      <c r="G1907" s="160" t="s">
        <v>729</v>
      </c>
      <c r="H1907" s="537" t="s">
        <v>1227</v>
      </c>
      <c r="I1907" s="215" t="s">
        <v>768</v>
      </c>
      <c r="J1907" s="255">
        <v>1</v>
      </c>
      <c r="K1907" s="178" t="s">
        <v>406</v>
      </c>
      <c r="L1907" s="256" t="s">
        <v>407</v>
      </c>
      <c r="M1907" s="166">
        <v>1</v>
      </c>
      <c r="N1907" s="329">
        <f t="shared" si="302"/>
        <v>1</v>
      </c>
      <c r="O1907" s="551" t="s">
        <v>6563</v>
      </c>
      <c r="P1907" s="70" t="s">
        <v>103</v>
      </c>
      <c r="Q1907" s="340">
        <v>5</v>
      </c>
      <c r="R1907" s="223">
        <f t="shared" si="301"/>
        <v>5</v>
      </c>
      <c r="S1907" s="440"/>
      <c r="T1907" s="496"/>
      <c r="U1907" s="193"/>
      <c r="V1907" s="455"/>
      <c r="W1907" s="433"/>
      <c r="X1907" s="433"/>
      <c r="Y1907" s="151"/>
      <c r="Z1907" s="433"/>
      <c r="AA1907" s="433"/>
      <c r="AB1907" s="152"/>
      <c r="AC1907" s="155"/>
      <c r="AD1907" s="119"/>
      <c r="AE1907" s="78"/>
      <c r="AF1907" s="123">
        <f t="shared" si="303"/>
        <v>10009</v>
      </c>
    </row>
    <row r="1908" spans="1:32" ht="230.25" hidden="1" outlineLevel="3" thickBot="1" x14ac:dyDescent="0.25">
      <c r="A1908" s="310" t="s">
        <v>1922</v>
      </c>
      <c r="B1908" s="596" t="s">
        <v>1854</v>
      </c>
      <c r="C1908" s="637" t="s">
        <v>2323</v>
      </c>
      <c r="D1908" s="626" t="s">
        <v>1551</v>
      </c>
      <c r="E1908" s="139" t="s">
        <v>160</v>
      </c>
      <c r="F1908" s="139" t="s">
        <v>1545</v>
      </c>
      <c r="G1908" s="133" t="s">
        <v>1416</v>
      </c>
      <c r="H1908" s="537" t="s">
        <v>1227</v>
      </c>
      <c r="I1908" s="133" t="s">
        <v>768</v>
      </c>
      <c r="J1908" s="255">
        <v>1</v>
      </c>
      <c r="K1908" s="133" t="s">
        <v>193</v>
      </c>
      <c r="L1908" s="256" t="s">
        <v>430</v>
      </c>
      <c r="M1908" s="166">
        <v>1</v>
      </c>
      <c r="N1908" s="329">
        <f t="shared" si="302"/>
        <v>1</v>
      </c>
      <c r="O1908" s="551" t="s">
        <v>6563</v>
      </c>
      <c r="P1908" s="152" t="s">
        <v>103</v>
      </c>
      <c r="Q1908" s="340">
        <v>5</v>
      </c>
      <c r="R1908" s="223">
        <f t="shared" si="301"/>
        <v>5</v>
      </c>
      <c r="S1908" s="440"/>
      <c r="T1908" s="496"/>
      <c r="U1908" s="193"/>
      <c r="V1908" s="455"/>
      <c r="W1908" s="433"/>
      <c r="X1908" s="433"/>
      <c r="Y1908" s="151"/>
      <c r="Z1908" s="433"/>
      <c r="AA1908" s="433"/>
      <c r="AB1908" s="152"/>
      <c r="AC1908" s="155"/>
      <c r="AD1908" s="119"/>
      <c r="AE1908" s="78"/>
      <c r="AF1908" s="123">
        <f t="shared" si="303"/>
        <v>10430</v>
      </c>
    </row>
    <row r="1909" spans="1:32" ht="230.25" hidden="1" outlineLevel="3" thickBot="1" x14ac:dyDescent="0.25">
      <c r="A1909" s="310" t="s">
        <v>1923</v>
      </c>
      <c r="B1909" s="597"/>
      <c r="C1909" s="637"/>
      <c r="D1909" s="626"/>
      <c r="E1909" s="139" t="s">
        <v>799</v>
      </c>
      <c r="F1909" s="139" t="s">
        <v>1855</v>
      </c>
      <c r="G1909" s="209" t="s">
        <v>2693</v>
      </c>
      <c r="H1909" s="398" t="s">
        <v>1228</v>
      </c>
      <c r="I1909" s="215" t="s">
        <v>1178</v>
      </c>
      <c r="J1909" s="257">
        <v>3</v>
      </c>
      <c r="K1909" s="259" t="s">
        <v>185</v>
      </c>
      <c r="L1909" s="215" t="s">
        <v>411</v>
      </c>
      <c r="M1909" s="166">
        <v>1</v>
      </c>
      <c r="N1909" s="329">
        <f t="shared" si="302"/>
        <v>3</v>
      </c>
      <c r="O1909" s="551" t="s">
        <v>6563</v>
      </c>
      <c r="P1909" s="152" t="s">
        <v>6409</v>
      </c>
      <c r="Q1909" s="340">
        <v>2</v>
      </c>
      <c r="R1909" s="223">
        <f t="shared" si="301"/>
        <v>6</v>
      </c>
      <c r="S1909" s="440"/>
      <c r="T1909" s="496"/>
      <c r="U1909" s="193"/>
      <c r="V1909" s="455"/>
      <c r="W1909" s="433"/>
      <c r="X1909" s="433"/>
      <c r="Y1909" s="151"/>
      <c r="Z1909" s="433"/>
      <c r="AA1909" s="433"/>
      <c r="AB1909" s="152"/>
      <c r="AC1909" s="155"/>
      <c r="AD1909" s="119"/>
      <c r="AE1909" s="78"/>
      <c r="AF1909" s="123">
        <f t="shared" si="303"/>
        <v>10431</v>
      </c>
    </row>
    <row r="1910" spans="1:32" ht="230.25" hidden="1" outlineLevel="3" thickBot="1" x14ac:dyDescent="0.25">
      <c r="A1910" s="310" t="s">
        <v>1924</v>
      </c>
      <c r="B1910" s="596" t="s">
        <v>4163</v>
      </c>
      <c r="C1910" s="623" t="s">
        <v>2324</v>
      </c>
      <c r="D1910" s="603" t="s">
        <v>1551</v>
      </c>
      <c r="E1910" s="139" t="s">
        <v>160</v>
      </c>
      <c r="F1910" s="139" t="s">
        <v>5783</v>
      </c>
      <c r="G1910" s="133" t="s">
        <v>1416</v>
      </c>
      <c r="H1910" s="538" t="s">
        <v>1227</v>
      </c>
      <c r="I1910" s="133" t="s">
        <v>768</v>
      </c>
      <c r="J1910" s="255">
        <v>1</v>
      </c>
      <c r="K1910" s="133" t="s">
        <v>193</v>
      </c>
      <c r="L1910" s="256" t="s">
        <v>430</v>
      </c>
      <c r="M1910" s="166">
        <v>1</v>
      </c>
      <c r="N1910" s="329">
        <f t="shared" si="302"/>
        <v>1</v>
      </c>
      <c r="O1910" s="551" t="s">
        <v>6563</v>
      </c>
      <c r="P1910" s="152" t="s">
        <v>103</v>
      </c>
      <c r="Q1910" s="340">
        <v>5</v>
      </c>
      <c r="R1910" s="223">
        <f t="shared" si="301"/>
        <v>5</v>
      </c>
      <c r="S1910" s="440"/>
      <c r="T1910" s="496"/>
      <c r="U1910" s="193"/>
      <c r="V1910" s="455"/>
      <c r="W1910" s="433"/>
      <c r="X1910" s="433"/>
      <c r="Y1910" s="151"/>
      <c r="Z1910" s="433"/>
      <c r="AA1910" s="433"/>
      <c r="AB1910" s="152"/>
      <c r="AC1910" s="155"/>
      <c r="AD1910" s="119"/>
      <c r="AE1910" s="78"/>
      <c r="AF1910" s="123">
        <f t="shared" si="303"/>
        <v>10432</v>
      </c>
    </row>
    <row r="1911" spans="1:32" ht="230.25" hidden="1" outlineLevel="3" thickBot="1" x14ac:dyDescent="0.25">
      <c r="A1911" s="310" t="s">
        <v>1925</v>
      </c>
      <c r="B1911" s="597"/>
      <c r="C1911" s="599"/>
      <c r="D1911" s="605"/>
      <c r="E1911" s="139" t="s">
        <v>799</v>
      </c>
      <c r="F1911" s="139" t="s">
        <v>1856</v>
      </c>
      <c r="G1911" s="209" t="s">
        <v>5965</v>
      </c>
      <c r="H1911" s="537" t="s">
        <v>1227</v>
      </c>
      <c r="I1911" s="215" t="s">
        <v>685</v>
      </c>
      <c r="J1911" s="257">
        <v>3</v>
      </c>
      <c r="K1911" s="259" t="s">
        <v>185</v>
      </c>
      <c r="L1911" s="215" t="s">
        <v>411</v>
      </c>
      <c r="M1911" s="166">
        <v>1</v>
      </c>
      <c r="N1911" s="329">
        <f t="shared" si="302"/>
        <v>3</v>
      </c>
      <c r="O1911" s="551" t="s">
        <v>6563</v>
      </c>
      <c r="P1911" s="481" t="s">
        <v>6411</v>
      </c>
      <c r="Q1911" s="340">
        <v>3</v>
      </c>
      <c r="R1911" s="223">
        <f t="shared" si="301"/>
        <v>9</v>
      </c>
      <c r="S1911" s="440"/>
      <c r="T1911" s="496"/>
      <c r="U1911" s="193"/>
      <c r="V1911" s="455"/>
      <c r="W1911" s="433"/>
      <c r="X1911" s="433"/>
      <c r="Y1911" s="151"/>
      <c r="Z1911" s="433"/>
      <c r="AA1911" s="433"/>
      <c r="AB1911" s="152"/>
      <c r="AC1911" s="155"/>
      <c r="AD1911" s="119"/>
      <c r="AE1911" s="78"/>
      <c r="AF1911" s="123">
        <f t="shared" si="303"/>
        <v>10433</v>
      </c>
    </row>
    <row r="1912" spans="1:32" ht="21" outlineLevel="1" thickBot="1" x14ac:dyDescent="0.25">
      <c r="A1912" s="144"/>
      <c r="B1912" s="137" t="s">
        <v>399</v>
      </c>
      <c r="C1912" s="269"/>
      <c r="D1912" s="137"/>
      <c r="E1912" s="137"/>
      <c r="F1912" s="137"/>
      <c r="G1912" s="137"/>
      <c r="H1912" s="137"/>
      <c r="I1912" s="137"/>
      <c r="J1912" s="137"/>
      <c r="K1912" s="137"/>
      <c r="L1912" s="190"/>
      <c r="M1912" s="190"/>
      <c r="N1912" s="190"/>
      <c r="O1912" s="190"/>
      <c r="P1912" s="190"/>
      <c r="Q1912" s="190"/>
      <c r="R1912" s="190"/>
      <c r="S1912" s="190"/>
      <c r="T1912" s="190"/>
      <c r="U1912" s="190"/>
      <c r="V1912" s="190"/>
      <c r="W1912" s="137"/>
      <c r="X1912" s="137"/>
      <c r="Y1912" s="137"/>
      <c r="Z1912" s="137"/>
      <c r="AA1912" s="137"/>
      <c r="AB1912" s="137"/>
      <c r="AC1912" s="137"/>
      <c r="AD1912" s="138"/>
      <c r="AE1912" s="78"/>
      <c r="AF1912" s="123">
        <f t="shared" si="303"/>
        <v>0</v>
      </c>
    </row>
    <row r="1913" spans="1:32" ht="21" outlineLevel="2" collapsed="1" thickBot="1" x14ac:dyDescent="0.25">
      <c r="A1913" s="144"/>
      <c r="B1913" s="117" t="s">
        <v>400</v>
      </c>
      <c r="C1913" s="270"/>
      <c r="D1913" s="117"/>
      <c r="E1913" s="117"/>
      <c r="F1913" s="117"/>
      <c r="G1913" s="117"/>
      <c r="H1913" s="117"/>
      <c r="I1913" s="117"/>
      <c r="J1913" s="117"/>
      <c r="K1913" s="117"/>
      <c r="L1913" s="117"/>
      <c r="M1913" s="117"/>
      <c r="N1913" s="117"/>
      <c r="O1913" s="117"/>
      <c r="P1913" s="117"/>
      <c r="Q1913" s="117"/>
      <c r="R1913" s="117"/>
      <c r="S1913" s="117"/>
      <c r="T1913" s="117"/>
      <c r="U1913" s="117"/>
      <c r="V1913" s="117"/>
      <c r="W1913" s="117"/>
      <c r="X1913" s="117"/>
      <c r="Y1913" s="117"/>
      <c r="Z1913" s="117"/>
      <c r="AA1913" s="117"/>
      <c r="AB1913" s="117"/>
      <c r="AC1913" s="117"/>
      <c r="AD1913" s="118"/>
      <c r="AE1913" s="78"/>
      <c r="AF1913" s="123">
        <f t="shared" si="303"/>
        <v>0</v>
      </c>
    </row>
    <row r="1914" spans="1:32" ht="230.25" hidden="1" outlineLevel="3" thickBot="1" x14ac:dyDescent="0.25">
      <c r="A1914" s="195" t="s">
        <v>579</v>
      </c>
      <c r="B1914" s="308" t="s">
        <v>4164</v>
      </c>
      <c r="C1914" s="281" t="s">
        <v>2012</v>
      </c>
      <c r="D1914" s="208" t="s">
        <v>6354</v>
      </c>
      <c r="E1914" s="208" t="s">
        <v>1418</v>
      </c>
      <c r="F1914" s="208" t="s">
        <v>1064</v>
      </c>
      <c r="G1914" s="208" t="s">
        <v>1247</v>
      </c>
      <c r="H1914" s="219" t="s">
        <v>1228</v>
      </c>
      <c r="I1914" s="185" t="s">
        <v>1178</v>
      </c>
      <c r="J1914" s="257">
        <v>3</v>
      </c>
      <c r="K1914" s="202" t="s">
        <v>401</v>
      </c>
      <c r="L1914" s="185" t="s">
        <v>307</v>
      </c>
      <c r="M1914" s="331">
        <v>2</v>
      </c>
      <c r="N1914" s="330">
        <f t="shared" ref="N1914:N1934" si="304">J1914*M1914</f>
        <v>6</v>
      </c>
      <c r="O1914" s="551" t="s">
        <v>6563</v>
      </c>
      <c r="P1914" s="188" t="s">
        <v>6564</v>
      </c>
      <c r="Q1914" s="322">
        <v>2</v>
      </c>
      <c r="R1914" s="222">
        <f t="shared" ref="R1914:R1923" si="305">J1914*M1914*Q1914</f>
        <v>12</v>
      </c>
      <c r="S1914" s="221"/>
      <c r="T1914" s="495"/>
      <c r="U1914" s="454"/>
      <c r="V1914" s="454"/>
      <c r="W1914" s="214"/>
      <c r="X1914" s="196"/>
      <c r="Y1914" s="187"/>
      <c r="Z1914" s="214"/>
      <c r="AA1914" s="214"/>
      <c r="AB1914" s="196"/>
      <c r="AC1914" s="197">
        <f>Z1914*AA1914*AB1914</f>
        <v>0</v>
      </c>
      <c r="AD1914" s="198" t="s">
        <v>108</v>
      </c>
      <c r="AE1914" s="78"/>
      <c r="AF1914" s="123">
        <f t="shared" si="303"/>
        <v>-1900</v>
      </c>
    </row>
    <row r="1915" spans="1:32" ht="230.25" hidden="1" outlineLevel="3" thickBot="1" x14ac:dyDescent="0.25">
      <c r="A1915" s="251" t="s">
        <v>5558</v>
      </c>
      <c r="B1915" s="646" t="s">
        <v>4313</v>
      </c>
      <c r="C1915" s="600" t="s">
        <v>4046</v>
      </c>
      <c r="D1915" s="624" t="s">
        <v>2729</v>
      </c>
      <c r="E1915" s="139" t="s">
        <v>208</v>
      </c>
      <c r="F1915" s="139" t="s">
        <v>4295</v>
      </c>
      <c r="G1915" s="133" t="s">
        <v>674</v>
      </c>
      <c r="H1915" s="538" t="s">
        <v>1227</v>
      </c>
      <c r="I1915" s="377" t="s">
        <v>768</v>
      </c>
      <c r="J1915" s="257">
        <v>1</v>
      </c>
      <c r="K1915" s="313" t="s">
        <v>192</v>
      </c>
      <c r="L1915" s="377" t="s">
        <v>203</v>
      </c>
      <c r="M1915" s="149">
        <v>1</v>
      </c>
      <c r="N1915" s="330">
        <f t="shared" si="304"/>
        <v>1</v>
      </c>
      <c r="O1915" s="551" t="s">
        <v>6563</v>
      </c>
      <c r="P1915" s="158" t="s">
        <v>675</v>
      </c>
      <c r="Q1915" s="338">
        <v>5</v>
      </c>
      <c r="R1915" s="222">
        <f t="shared" si="305"/>
        <v>5</v>
      </c>
      <c r="S1915" s="440"/>
      <c r="T1915" s="496"/>
      <c r="U1915" s="193"/>
      <c r="V1915" s="455"/>
      <c r="W1915" s="433"/>
      <c r="X1915" s="433"/>
      <c r="Y1915" s="151"/>
      <c r="Z1915" s="433"/>
      <c r="AA1915" s="433"/>
      <c r="AB1915" s="152"/>
      <c r="AC1915" s="155"/>
      <c r="AD1915" s="119"/>
      <c r="AE1915" s="78"/>
      <c r="AF1915" s="123">
        <f t="shared" si="303"/>
        <v>13511</v>
      </c>
    </row>
    <row r="1916" spans="1:32" ht="230.25" hidden="1" outlineLevel="3" thickBot="1" x14ac:dyDescent="0.25">
      <c r="A1916" s="251" t="s">
        <v>5559</v>
      </c>
      <c r="B1916" s="597"/>
      <c r="C1916" s="602"/>
      <c r="D1916" s="625"/>
      <c r="E1916" s="209" t="s">
        <v>255</v>
      </c>
      <c r="F1916" s="209" t="s">
        <v>3443</v>
      </c>
      <c r="G1916" s="143" t="s">
        <v>4218</v>
      </c>
      <c r="H1916" s="526" t="s">
        <v>1803</v>
      </c>
      <c r="I1916" s="215" t="s">
        <v>3018</v>
      </c>
      <c r="J1916" s="257">
        <v>3</v>
      </c>
      <c r="K1916" s="178" t="s">
        <v>453</v>
      </c>
      <c r="L1916" s="256" t="s">
        <v>449</v>
      </c>
      <c r="M1916" s="131">
        <v>2</v>
      </c>
      <c r="N1916" s="132">
        <f t="shared" si="304"/>
        <v>6</v>
      </c>
      <c r="O1916" s="551" t="s">
        <v>6563</v>
      </c>
      <c r="P1916" s="158" t="s">
        <v>6348</v>
      </c>
      <c r="Q1916" s="338">
        <v>3</v>
      </c>
      <c r="R1916" s="149">
        <f t="shared" si="305"/>
        <v>18</v>
      </c>
      <c r="S1916" s="440"/>
      <c r="T1916" s="496"/>
      <c r="U1916" s="193"/>
      <c r="V1916" s="455"/>
      <c r="W1916" s="433"/>
      <c r="X1916" s="433"/>
      <c r="Y1916" s="151"/>
      <c r="Z1916" s="433"/>
      <c r="AA1916" s="433"/>
      <c r="AB1916" s="152"/>
      <c r="AC1916" s="155"/>
      <c r="AD1916" s="119"/>
      <c r="AE1916" s="78"/>
      <c r="AF1916" s="123">
        <f t="shared" si="303"/>
        <v>13512</v>
      </c>
    </row>
    <row r="1917" spans="1:32" ht="230.25" hidden="1" outlineLevel="3" thickBot="1" x14ac:dyDescent="0.25">
      <c r="A1917" s="460" t="s">
        <v>6278</v>
      </c>
      <c r="B1917" s="614" t="s">
        <v>3904</v>
      </c>
      <c r="C1917" s="617" t="s">
        <v>5977</v>
      </c>
      <c r="D1917" s="603" t="s">
        <v>5978</v>
      </c>
      <c r="E1917" s="224" t="s">
        <v>1439</v>
      </c>
      <c r="F1917" s="482" t="s">
        <v>6565</v>
      </c>
      <c r="G1917" s="124" t="s">
        <v>1416</v>
      </c>
      <c r="H1917" s="535" t="s">
        <v>1227</v>
      </c>
      <c r="I1917" s="125" t="s">
        <v>768</v>
      </c>
      <c r="J1917" s="257">
        <v>1</v>
      </c>
      <c r="K1917" s="178" t="s">
        <v>193</v>
      </c>
      <c r="L1917" s="125" t="s">
        <v>1199</v>
      </c>
      <c r="M1917" s="148">
        <v>1</v>
      </c>
      <c r="N1917" s="329">
        <f t="shared" si="304"/>
        <v>1</v>
      </c>
      <c r="O1917" s="551" t="s">
        <v>6563</v>
      </c>
      <c r="P1917" s="323" t="s">
        <v>6568</v>
      </c>
      <c r="Q1917" s="338">
        <v>2</v>
      </c>
      <c r="R1917" s="222">
        <f t="shared" si="305"/>
        <v>2</v>
      </c>
      <c r="S1917" s="440"/>
      <c r="T1917" s="496"/>
      <c r="U1917" s="193"/>
      <c r="V1917" s="455"/>
      <c r="W1917" s="433"/>
      <c r="X1917" s="433"/>
      <c r="Y1917" s="151"/>
      <c r="Z1917" s="433"/>
      <c r="AA1917" s="433"/>
      <c r="AB1917" s="152"/>
      <c r="AC1917" s="155"/>
      <c r="AD1917" s="119"/>
      <c r="AE1917" s="78"/>
      <c r="AF1917" s="123">
        <f t="shared" si="303"/>
        <v>14828</v>
      </c>
    </row>
    <row r="1918" spans="1:32" ht="230.25" hidden="1" outlineLevel="3" thickBot="1" x14ac:dyDescent="0.25">
      <c r="A1918" s="460" t="s">
        <v>6279</v>
      </c>
      <c r="B1918" s="615"/>
      <c r="C1918" s="618"/>
      <c r="D1918" s="604"/>
      <c r="E1918" s="224" t="s">
        <v>1438</v>
      </c>
      <c r="F1918" s="482" t="s">
        <v>6566</v>
      </c>
      <c r="G1918" s="124" t="s">
        <v>1416</v>
      </c>
      <c r="H1918" s="535" t="s">
        <v>1227</v>
      </c>
      <c r="I1918" s="125" t="s">
        <v>768</v>
      </c>
      <c r="J1918" s="257">
        <v>1</v>
      </c>
      <c r="K1918" s="178" t="s">
        <v>193</v>
      </c>
      <c r="L1918" s="125" t="s">
        <v>1199</v>
      </c>
      <c r="M1918" s="166">
        <v>1</v>
      </c>
      <c r="N1918" s="329">
        <f t="shared" si="304"/>
        <v>1</v>
      </c>
      <c r="O1918" s="551" t="s">
        <v>6563</v>
      </c>
      <c r="P1918" s="152" t="s">
        <v>6099</v>
      </c>
      <c r="Q1918" s="338">
        <v>2</v>
      </c>
      <c r="R1918" s="222">
        <f t="shared" si="305"/>
        <v>2</v>
      </c>
      <c r="S1918" s="440"/>
      <c r="T1918" s="496"/>
      <c r="U1918" s="193"/>
      <c r="V1918" s="455"/>
      <c r="W1918" s="433"/>
      <c r="X1918" s="433"/>
      <c r="Y1918" s="151"/>
      <c r="Z1918" s="433"/>
      <c r="AA1918" s="433"/>
      <c r="AB1918" s="152"/>
      <c r="AC1918" s="155"/>
      <c r="AD1918" s="119"/>
      <c r="AE1918" s="78"/>
      <c r="AF1918" s="123">
        <f t="shared" si="303"/>
        <v>14829</v>
      </c>
    </row>
    <row r="1919" spans="1:32" ht="230.25" hidden="1" outlineLevel="3" thickBot="1" x14ac:dyDescent="0.25">
      <c r="A1919" s="460" t="s">
        <v>6280</v>
      </c>
      <c r="B1919" s="616"/>
      <c r="C1919" s="619"/>
      <c r="D1919" s="605"/>
      <c r="E1919" s="459" t="s">
        <v>5975</v>
      </c>
      <c r="F1919" s="224" t="s">
        <v>6100</v>
      </c>
      <c r="G1919" s="124" t="s">
        <v>1416</v>
      </c>
      <c r="H1919" s="535" t="s">
        <v>1227</v>
      </c>
      <c r="I1919" s="125" t="s">
        <v>768</v>
      </c>
      <c r="J1919" s="257">
        <v>1</v>
      </c>
      <c r="K1919" s="178" t="s">
        <v>6120</v>
      </c>
      <c r="L1919" s="256" t="s">
        <v>6133</v>
      </c>
      <c r="M1919" s="166">
        <v>2</v>
      </c>
      <c r="N1919" s="329">
        <f t="shared" si="304"/>
        <v>2</v>
      </c>
      <c r="O1919" s="551" t="s">
        <v>6563</v>
      </c>
      <c r="P1919" s="152" t="s">
        <v>6099</v>
      </c>
      <c r="Q1919" s="338">
        <v>2</v>
      </c>
      <c r="R1919" s="222">
        <f t="shared" si="305"/>
        <v>4</v>
      </c>
      <c r="S1919" s="440"/>
      <c r="T1919" s="496"/>
      <c r="U1919" s="193"/>
      <c r="V1919" s="455"/>
      <c r="W1919" s="433"/>
      <c r="X1919" s="433"/>
      <c r="Y1919" s="151"/>
      <c r="Z1919" s="433"/>
      <c r="AA1919" s="433"/>
      <c r="AB1919" s="152"/>
      <c r="AC1919" s="155"/>
      <c r="AD1919" s="119"/>
      <c r="AE1919" s="78"/>
      <c r="AF1919" s="123">
        <f t="shared" si="303"/>
        <v>14830</v>
      </c>
    </row>
    <row r="1920" spans="1:32" ht="230.25" hidden="1" outlineLevel="3" thickBot="1" x14ac:dyDescent="0.25">
      <c r="A1920" s="460" t="s">
        <v>1649</v>
      </c>
      <c r="B1920" s="614" t="s">
        <v>4037</v>
      </c>
      <c r="C1920" s="617" t="s">
        <v>4162</v>
      </c>
      <c r="D1920" s="643" t="s">
        <v>1480</v>
      </c>
      <c r="E1920" s="224" t="s">
        <v>160</v>
      </c>
      <c r="F1920" s="482" t="s">
        <v>6567</v>
      </c>
      <c r="G1920" s="124" t="s">
        <v>1416</v>
      </c>
      <c r="H1920" s="535" t="s">
        <v>1227</v>
      </c>
      <c r="I1920" s="125" t="s">
        <v>768</v>
      </c>
      <c r="J1920" s="257">
        <v>1</v>
      </c>
      <c r="K1920" s="178" t="s">
        <v>193</v>
      </c>
      <c r="L1920" s="125" t="s">
        <v>430</v>
      </c>
      <c r="M1920" s="148">
        <v>1</v>
      </c>
      <c r="N1920" s="329">
        <f t="shared" si="304"/>
        <v>1</v>
      </c>
      <c r="O1920" s="551" t="s">
        <v>6563</v>
      </c>
      <c r="P1920" s="323" t="s">
        <v>6568</v>
      </c>
      <c r="Q1920" s="338">
        <v>2</v>
      </c>
      <c r="R1920" s="222">
        <f t="shared" si="305"/>
        <v>2</v>
      </c>
      <c r="S1920" s="440"/>
      <c r="T1920" s="496"/>
      <c r="U1920" s="193"/>
      <c r="V1920" s="455"/>
      <c r="W1920" s="433"/>
      <c r="X1920" s="433"/>
      <c r="Y1920" s="151"/>
      <c r="Z1920" s="433"/>
      <c r="AA1920" s="433"/>
      <c r="AB1920" s="152"/>
      <c r="AC1920" s="155"/>
      <c r="AD1920" s="119"/>
      <c r="AE1920" s="78"/>
      <c r="AF1920" s="123">
        <f t="shared" si="303"/>
        <v>-9855</v>
      </c>
    </row>
    <row r="1921" spans="1:32" ht="230.25" hidden="1" outlineLevel="3" thickBot="1" x14ac:dyDescent="0.25">
      <c r="A1921" s="460" t="s">
        <v>1650</v>
      </c>
      <c r="B1921" s="616"/>
      <c r="C1921" s="619"/>
      <c r="D1921" s="645"/>
      <c r="E1921" s="224" t="s">
        <v>1445</v>
      </c>
      <c r="F1921" s="224" t="s">
        <v>1481</v>
      </c>
      <c r="G1921" s="124" t="s">
        <v>1416</v>
      </c>
      <c r="H1921" s="535" t="s">
        <v>1227</v>
      </c>
      <c r="I1921" s="125" t="s">
        <v>768</v>
      </c>
      <c r="J1921" s="257">
        <v>1</v>
      </c>
      <c r="K1921" s="178" t="s">
        <v>193</v>
      </c>
      <c r="L1921" s="125" t="s">
        <v>1199</v>
      </c>
      <c r="M1921" s="148">
        <v>1</v>
      </c>
      <c r="N1921" s="329">
        <f t="shared" si="304"/>
        <v>1</v>
      </c>
      <c r="O1921" s="551" t="s">
        <v>6563</v>
      </c>
      <c r="P1921" s="152" t="s">
        <v>103</v>
      </c>
      <c r="Q1921" s="338">
        <v>5</v>
      </c>
      <c r="R1921" s="222">
        <f t="shared" si="305"/>
        <v>5</v>
      </c>
      <c r="S1921" s="440"/>
      <c r="T1921" s="496"/>
      <c r="U1921" s="193"/>
      <c r="V1921" s="455"/>
      <c r="W1921" s="433"/>
      <c r="X1921" s="433"/>
      <c r="Y1921" s="151"/>
      <c r="Z1921" s="433"/>
      <c r="AA1921" s="433"/>
      <c r="AB1921" s="152"/>
      <c r="AC1921" s="155"/>
      <c r="AD1921" s="119"/>
      <c r="AE1921" s="78"/>
      <c r="AF1921" s="123">
        <f t="shared" si="303"/>
        <v>-9856</v>
      </c>
    </row>
    <row r="1922" spans="1:32" ht="230.25" hidden="1" outlineLevel="3" thickBot="1" x14ac:dyDescent="0.25">
      <c r="A1922" s="460" t="s">
        <v>1651</v>
      </c>
      <c r="B1922" s="614" t="s">
        <v>3904</v>
      </c>
      <c r="C1922" s="617" t="s">
        <v>2229</v>
      </c>
      <c r="D1922" s="643" t="s">
        <v>1591</v>
      </c>
      <c r="E1922" s="224" t="s">
        <v>1439</v>
      </c>
      <c r="F1922" s="482" t="s">
        <v>6569</v>
      </c>
      <c r="G1922" s="124" t="s">
        <v>1416</v>
      </c>
      <c r="H1922" s="535" t="s">
        <v>1227</v>
      </c>
      <c r="I1922" s="125" t="s">
        <v>768</v>
      </c>
      <c r="J1922" s="257">
        <v>1</v>
      </c>
      <c r="K1922" s="178" t="s">
        <v>193</v>
      </c>
      <c r="L1922" s="125" t="s">
        <v>1199</v>
      </c>
      <c r="M1922" s="148">
        <v>1</v>
      </c>
      <c r="N1922" s="329">
        <f t="shared" si="304"/>
        <v>1</v>
      </c>
      <c r="O1922" s="551" t="s">
        <v>6563</v>
      </c>
      <c r="P1922" s="152" t="s">
        <v>1491</v>
      </c>
      <c r="Q1922" s="338">
        <v>2</v>
      </c>
      <c r="R1922" s="222">
        <f t="shared" si="305"/>
        <v>2</v>
      </c>
      <c r="S1922" s="440"/>
      <c r="T1922" s="496"/>
      <c r="U1922" s="193"/>
      <c r="V1922" s="455"/>
      <c r="W1922" s="433"/>
      <c r="X1922" s="433"/>
      <c r="Y1922" s="151"/>
      <c r="Z1922" s="433"/>
      <c r="AA1922" s="433"/>
      <c r="AB1922" s="152"/>
      <c r="AC1922" s="155"/>
      <c r="AD1922" s="119"/>
      <c r="AE1922" s="78"/>
      <c r="AF1922" s="123">
        <f t="shared" si="303"/>
        <v>-9857</v>
      </c>
    </row>
    <row r="1923" spans="1:32" ht="230.25" hidden="1" outlineLevel="3" thickBot="1" x14ac:dyDescent="0.25">
      <c r="A1923" s="460" t="s">
        <v>1652</v>
      </c>
      <c r="B1923" s="615"/>
      <c r="C1923" s="618"/>
      <c r="D1923" s="644"/>
      <c r="E1923" s="224" t="s">
        <v>1438</v>
      </c>
      <c r="F1923" s="482" t="s">
        <v>6570</v>
      </c>
      <c r="G1923" s="124" t="s">
        <v>1416</v>
      </c>
      <c r="H1923" s="535" t="s">
        <v>1227</v>
      </c>
      <c r="I1923" s="125" t="s">
        <v>768</v>
      </c>
      <c r="J1923" s="257">
        <v>1</v>
      </c>
      <c r="K1923" s="178" t="s">
        <v>193</v>
      </c>
      <c r="L1923" s="125" t="s">
        <v>1199</v>
      </c>
      <c r="M1923" s="166">
        <v>1</v>
      </c>
      <c r="N1923" s="329">
        <f t="shared" si="304"/>
        <v>1</v>
      </c>
      <c r="O1923" s="551" t="s">
        <v>6563</v>
      </c>
      <c r="P1923" s="152" t="s">
        <v>1491</v>
      </c>
      <c r="Q1923" s="338">
        <v>2</v>
      </c>
      <c r="R1923" s="222">
        <f t="shared" si="305"/>
        <v>2</v>
      </c>
      <c r="S1923" s="440"/>
      <c r="T1923" s="496"/>
      <c r="U1923" s="193"/>
      <c r="V1923" s="455"/>
      <c r="W1923" s="433"/>
      <c r="X1923" s="433"/>
      <c r="Y1923" s="151"/>
      <c r="Z1923" s="433"/>
      <c r="AA1923" s="433"/>
      <c r="AB1923" s="152"/>
      <c r="AC1923" s="155"/>
      <c r="AD1923" s="119"/>
      <c r="AE1923" s="78"/>
      <c r="AF1923" s="123">
        <f t="shared" si="303"/>
        <v>-9858</v>
      </c>
    </row>
    <row r="1924" spans="1:32" ht="230.25" hidden="1" outlineLevel="3" thickBot="1" x14ac:dyDescent="0.25">
      <c r="A1924" s="460" t="s">
        <v>6281</v>
      </c>
      <c r="B1924" s="616"/>
      <c r="C1924" s="619"/>
      <c r="D1924" s="645"/>
      <c r="E1924" s="459" t="s">
        <v>5975</v>
      </c>
      <c r="F1924" s="224" t="s">
        <v>6101</v>
      </c>
      <c r="G1924" s="124" t="s">
        <v>1416</v>
      </c>
      <c r="H1924" s="535" t="s">
        <v>1227</v>
      </c>
      <c r="I1924" s="125" t="s">
        <v>768</v>
      </c>
      <c r="J1924" s="257">
        <v>1</v>
      </c>
      <c r="K1924" s="178" t="s">
        <v>6120</v>
      </c>
      <c r="L1924" s="256" t="s">
        <v>6133</v>
      </c>
      <c r="M1924" s="166">
        <v>2</v>
      </c>
      <c r="N1924" s="329">
        <f t="shared" si="304"/>
        <v>2</v>
      </c>
      <c r="O1924" s="551" t="s">
        <v>6563</v>
      </c>
      <c r="P1924" s="152" t="s">
        <v>6102</v>
      </c>
      <c r="Q1924" s="338">
        <v>2</v>
      </c>
      <c r="R1924" s="171">
        <f>J1924*M1924*Q1924</f>
        <v>4</v>
      </c>
      <c r="S1924" s="440"/>
      <c r="T1924" s="496"/>
      <c r="U1924" s="193"/>
      <c r="V1924" s="455"/>
      <c r="W1924" s="433"/>
      <c r="X1924" s="433"/>
      <c r="Y1924" s="151"/>
      <c r="Z1924" s="433"/>
      <c r="AA1924" s="433"/>
      <c r="AB1924" s="152"/>
      <c r="AC1924" s="155"/>
      <c r="AD1924" s="119"/>
      <c r="AE1924" s="78"/>
      <c r="AF1924" s="123">
        <f t="shared" si="303"/>
        <v>14831</v>
      </c>
    </row>
    <row r="1925" spans="1:32" ht="230.25" hidden="1" outlineLevel="3" thickBot="1" x14ac:dyDescent="0.25">
      <c r="A1925" s="460" t="s">
        <v>1653</v>
      </c>
      <c r="B1925" s="642" t="s">
        <v>4038</v>
      </c>
      <c r="C1925" s="760" t="s">
        <v>2230</v>
      </c>
      <c r="D1925" s="759" t="s">
        <v>1482</v>
      </c>
      <c r="E1925" s="224" t="s">
        <v>160</v>
      </c>
      <c r="F1925" s="482" t="s">
        <v>6571</v>
      </c>
      <c r="G1925" s="124" t="s">
        <v>1416</v>
      </c>
      <c r="H1925" s="535" t="s">
        <v>1227</v>
      </c>
      <c r="I1925" s="125" t="s">
        <v>768</v>
      </c>
      <c r="J1925" s="257">
        <v>1</v>
      </c>
      <c r="K1925" s="178" t="s">
        <v>193</v>
      </c>
      <c r="L1925" s="125" t="s">
        <v>430</v>
      </c>
      <c r="M1925" s="148">
        <v>1</v>
      </c>
      <c r="N1925" s="329">
        <f t="shared" si="304"/>
        <v>1</v>
      </c>
      <c r="O1925" s="551" t="s">
        <v>6563</v>
      </c>
      <c r="P1925" s="152" t="s">
        <v>1491</v>
      </c>
      <c r="Q1925" s="338">
        <v>2</v>
      </c>
      <c r="R1925" s="222">
        <f t="shared" ref="R1925:R1933" si="306">J1925*M1925*Q1925</f>
        <v>2</v>
      </c>
      <c r="S1925" s="440"/>
      <c r="T1925" s="496"/>
      <c r="U1925" s="193"/>
      <c r="V1925" s="455"/>
      <c r="W1925" s="433"/>
      <c r="X1925" s="433"/>
      <c r="Y1925" s="151"/>
      <c r="Z1925" s="433"/>
      <c r="AA1925" s="433"/>
      <c r="AB1925" s="152"/>
      <c r="AC1925" s="155"/>
      <c r="AD1925" s="119"/>
      <c r="AE1925" s="78"/>
      <c r="AF1925" s="123">
        <f t="shared" si="303"/>
        <v>-9859</v>
      </c>
    </row>
    <row r="1926" spans="1:32" ht="230.25" hidden="1" outlineLevel="3" thickBot="1" x14ac:dyDescent="0.25">
      <c r="A1926" s="460" t="s">
        <v>1654</v>
      </c>
      <c r="B1926" s="642"/>
      <c r="C1926" s="760"/>
      <c r="D1926" s="759"/>
      <c r="E1926" s="224" t="s">
        <v>1445</v>
      </c>
      <c r="F1926" s="224" t="s">
        <v>1483</v>
      </c>
      <c r="G1926" s="124" t="s">
        <v>1416</v>
      </c>
      <c r="H1926" s="535" t="s">
        <v>1227</v>
      </c>
      <c r="I1926" s="125" t="s">
        <v>768</v>
      </c>
      <c r="J1926" s="257">
        <v>1</v>
      </c>
      <c r="K1926" s="178" t="s">
        <v>193</v>
      </c>
      <c r="L1926" s="125" t="s">
        <v>1199</v>
      </c>
      <c r="M1926" s="148">
        <v>1</v>
      </c>
      <c r="N1926" s="329">
        <f t="shared" si="304"/>
        <v>1</v>
      </c>
      <c r="O1926" s="551" t="s">
        <v>6563</v>
      </c>
      <c r="P1926" s="152" t="s">
        <v>103</v>
      </c>
      <c r="Q1926" s="338">
        <v>5</v>
      </c>
      <c r="R1926" s="222">
        <f t="shared" si="306"/>
        <v>5</v>
      </c>
      <c r="S1926" s="440"/>
      <c r="T1926" s="496"/>
      <c r="U1926" s="193"/>
      <c r="V1926" s="455"/>
      <c r="W1926" s="433"/>
      <c r="X1926" s="433"/>
      <c r="Y1926" s="151"/>
      <c r="Z1926" s="433"/>
      <c r="AA1926" s="433"/>
      <c r="AB1926" s="152"/>
      <c r="AC1926" s="155"/>
      <c r="AD1926" s="119"/>
      <c r="AE1926" s="78"/>
      <c r="AF1926" s="123">
        <f t="shared" si="303"/>
        <v>-9860</v>
      </c>
    </row>
    <row r="1927" spans="1:32" ht="230.25" hidden="1" outlineLevel="3" thickBot="1" x14ac:dyDescent="0.25">
      <c r="A1927" s="460" t="s">
        <v>1655</v>
      </c>
      <c r="B1927" s="614" t="s">
        <v>3904</v>
      </c>
      <c r="C1927" s="617" t="s">
        <v>2231</v>
      </c>
      <c r="D1927" s="643" t="s">
        <v>1592</v>
      </c>
      <c r="E1927" s="224" t="s">
        <v>1439</v>
      </c>
      <c r="F1927" s="224" t="s">
        <v>6103</v>
      </c>
      <c r="G1927" s="124" t="s">
        <v>1416</v>
      </c>
      <c r="H1927" s="535" t="s">
        <v>1227</v>
      </c>
      <c r="I1927" s="125" t="s">
        <v>768</v>
      </c>
      <c r="J1927" s="257">
        <v>1</v>
      </c>
      <c r="K1927" s="178" t="s">
        <v>193</v>
      </c>
      <c r="L1927" s="125" t="s">
        <v>430</v>
      </c>
      <c r="M1927" s="148">
        <v>1</v>
      </c>
      <c r="N1927" s="329">
        <f t="shared" si="304"/>
        <v>1</v>
      </c>
      <c r="O1927" s="551" t="s">
        <v>6563</v>
      </c>
      <c r="P1927" s="323" t="s">
        <v>6573</v>
      </c>
      <c r="Q1927" s="338">
        <v>2</v>
      </c>
      <c r="R1927" s="222">
        <f t="shared" si="306"/>
        <v>2</v>
      </c>
      <c r="S1927" s="440"/>
      <c r="T1927" s="496"/>
      <c r="U1927" s="193"/>
      <c r="V1927" s="455"/>
      <c r="W1927" s="433"/>
      <c r="X1927" s="433"/>
      <c r="Y1927" s="151"/>
      <c r="Z1927" s="433"/>
      <c r="AA1927" s="433"/>
      <c r="AB1927" s="152"/>
      <c r="AC1927" s="155"/>
      <c r="AD1927" s="119"/>
      <c r="AE1927" s="78"/>
      <c r="AF1927" s="123">
        <f t="shared" si="303"/>
        <v>-9861</v>
      </c>
    </row>
    <row r="1928" spans="1:32" ht="230.25" hidden="1" outlineLevel="3" thickBot="1" x14ac:dyDescent="0.25">
      <c r="A1928" s="460" t="s">
        <v>1656</v>
      </c>
      <c r="B1928" s="615"/>
      <c r="C1928" s="618"/>
      <c r="D1928" s="644"/>
      <c r="E1928" s="224" t="s">
        <v>1438</v>
      </c>
      <c r="F1928" s="224" t="s">
        <v>6104</v>
      </c>
      <c r="G1928" s="124" t="s">
        <v>1416</v>
      </c>
      <c r="H1928" s="535" t="s">
        <v>1227</v>
      </c>
      <c r="I1928" s="125" t="s">
        <v>768</v>
      </c>
      <c r="J1928" s="257">
        <v>1</v>
      </c>
      <c r="K1928" s="178" t="s">
        <v>193</v>
      </c>
      <c r="L1928" s="125" t="s">
        <v>430</v>
      </c>
      <c r="M1928" s="148">
        <v>1</v>
      </c>
      <c r="N1928" s="329">
        <f t="shared" si="304"/>
        <v>1</v>
      </c>
      <c r="O1928" s="551" t="s">
        <v>6563</v>
      </c>
      <c r="P1928" s="323" t="s">
        <v>6573</v>
      </c>
      <c r="Q1928" s="338">
        <v>2</v>
      </c>
      <c r="R1928" s="222">
        <f t="shared" si="306"/>
        <v>2</v>
      </c>
      <c r="S1928" s="440"/>
      <c r="T1928" s="496"/>
      <c r="U1928" s="193"/>
      <c r="V1928" s="455"/>
      <c r="W1928" s="433"/>
      <c r="X1928" s="433"/>
      <c r="Y1928" s="151"/>
      <c r="Z1928" s="433"/>
      <c r="AA1928" s="433"/>
      <c r="AB1928" s="152"/>
      <c r="AC1928" s="155"/>
      <c r="AD1928" s="119"/>
      <c r="AE1928" s="78"/>
      <c r="AF1928" s="123">
        <f t="shared" si="303"/>
        <v>-9862</v>
      </c>
    </row>
    <row r="1929" spans="1:32" ht="230.25" hidden="1" outlineLevel="3" thickBot="1" x14ac:dyDescent="0.25">
      <c r="A1929" s="460" t="s">
        <v>6282</v>
      </c>
      <c r="B1929" s="616"/>
      <c r="C1929" s="619"/>
      <c r="D1929" s="645"/>
      <c r="E1929" s="459" t="s">
        <v>5975</v>
      </c>
      <c r="F1929" s="224" t="s">
        <v>6105</v>
      </c>
      <c r="G1929" s="124" t="s">
        <v>1416</v>
      </c>
      <c r="H1929" s="535" t="s">
        <v>1227</v>
      </c>
      <c r="I1929" s="125" t="s">
        <v>768</v>
      </c>
      <c r="J1929" s="257">
        <v>1</v>
      </c>
      <c r="K1929" s="178" t="s">
        <v>6120</v>
      </c>
      <c r="L1929" s="256" t="s">
        <v>6133</v>
      </c>
      <c r="M1929" s="166">
        <v>2</v>
      </c>
      <c r="N1929" s="329">
        <f t="shared" si="304"/>
        <v>2</v>
      </c>
      <c r="O1929" s="551" t="s">
        <v>6563</v>
      </c>
      <c r="P1929" s="152" t="s">
        <v>1492</v>
      </c>
      <c r="Q1929" s="338">
        <v>2</v>
      </c>
      <c r="R1929" s="222">
        <f t="shared" si="306"/>
        <v>4</v>
      </c>
      <c r="S1929" s="440"/>
      <c r="T1929" s="496"/>
      <c r="U1929" s="193"/>
      <c r="V1929" s="455"/>
      <c r="W1929" s="433"/>
      <c r="X1929" s="433"/>
      <c r="Y1929" s="151"/>
      <c r="Z1929" s="433"/>
      <c r="AA1929" s="433"/>
      <c r="AB1929" s="152"/>
      <c r="AC1929" s="155"/>
      <c r="AD1929" s="119"/>
      <c r="AE1929" s="78"/>
      <c r="AF1929" s="123">
        <f t="shared" si="303"/>
        <v>14832</v>
      </c>
    </row>
    <row r="1930" spans="1:32" ht="230.25" hidden="1" outlineLevel="3" thickBot="1" x14ac:dyDescent="0.25">
      <c r="A1930" s="460" t="s">
        <v>1657</v>
      </c>
      <c r="B1930" s="642" t="s">
        <v>4039</v>
      </c>
      <c r="C1930" s="618" t="s">
        <v>2232</v>
      </c>
      <c r="D1930" s="644" t="s">
        <v>1484</v>
      </c>
      <c r="E1930" s="224" t="s">
        <v>160</v>
      </c>
      <c r="F1930" s="224" t="s">
        <v>1486</v>
      </c>
      <c r="G1930" s="124" t="s">
        <v>1416</v>
      </c>
      <c r="H1930" s="535" t="s">
        <v>1227</v>
      </c>
      <c r="I1930" s="125" t="s">
        <v>768</v>
      </c>
      <c r="J1930" s="257">
        <v>1</v>
      </c>
      <c r="K1930" s="178" t="s">
        <v>193</v>
      </c>
      <c r="L1930" s="125" t="s">
        <v>430</v>
      </c>
      <c r="M1930" s="148">
        <v>1</v>
      </c>
      <c r="N1930" s="329">
        <f t="shared" si="304"/>
        <v>1</v>
      </c>
      <c r="O1930" s="551" t="s">
        <v>6563</v>
      </c>
      <c r="P1930" s="323" t="s">
        <v>6573</v>
      </c>
      <c r="Q1930" s="338">
        <v>2</v>
      </c>
      <c r="R1930" s="222">
        <f t="shared" si="306"/>
        <v>2</v>
      </c>
      <c r="S1930" s="440"/>
      <c r="T1930" s="496"/>
      <c r="U1930" s="193"/>
      <c r="V1930" s="455"/>
      <c r="W1930" s="433"/>
      <c r="X1930" s="433"/>
      <c r="Y1930" s="151"/>
      <c r="Z1930" s="433"/>
      <c r="AA1930" s="433"/>
      <c r="AB1930" s="152"/>
      <c r="AC1930" s="155"/>
      <c r="AD1930" s="119"/>
      <c r="AE1930" s="78"/>
      <c r="AF1930" s="123">
        <f t="shared" si="303"/>
        <v>-9863</v>
      </c>
    </row>
    <row r="1931" spans="1:32" ht="230.25" hidden="1" outlineLevel="3" thickBot="1" x14ac:dyDescent="0.25">
      <c r="A1931" s="460" t="s">
        <v>1658</v>
      </c>
      <c r="B1931" s="642"/>
      <c r="C1931" s="618"/>
      <c r="D1931" s="644"/>
      <c r="E1931" s="224" t="s">
        <v>1445</v>
      </c>
      <c r="F1931" s="224" t="s">
        <v>1485</v>
      </c>
      <c r="G1931" s="124" t="s">
        <v>1416</v>
      </c>
      <c r="H1931" s="535" t="s">
        <v>1227</v>
      </c>
      <c r="I1931" s="125" t="s">
        <v>768</v>
      </c>
      <c r="J1931" s="257">
        <v>1</v>
      </c>
      <c r="K1931" s="178" t="s">
        <v>193</v>
      </c>
      <c r="L1931" s="125" t="s">
        <v>1199</v>
      </c>
      <c r="M1931" s="148">
        <v>1</v>
      </c>
      <c r="N1931" s="329">
        <f t="shared" si="304"/>
        <v>1</v>
      </c>
      <c r="O1931" s="551" t="s">
        <v>6563</v>
      </c>
      <c r="P1931" s="152" t="s">
        <v>103</v>
      </c>
      <c r="Q1931" s="338">
        <v>5</v>
      </c>
      <c r="R1931" s="222">
        <f t="shared" si="306"/>
        <v>5</v>
      </c>
      <c r="S1931" s="440"/>
      <c r="T1931" s="496"/>
      <c r="U1931" s="193"/>
      <c r="V1931" s="455"/>
      <c r="W1931" s="433"/>
      <c r="X1931" s="433"/>
      <c r="Y1931" s="151"/>
      <c r="Z1931" s="433"/>
      <c r="AA1931" s="433"/>
      <c r="AB1931" s="152"/>
      <c r="AC1931" s="155"/>
      <c r="AD1931" s="119"/>
      <c r="AE1931" s="78"/>
      <c r="AF1931" s="123">
        <f t="shared" si="303"/>
        <v>-9864</v>
      </c>
    </row>
    <row r="1932" spans="1:32" ht="230.25" hidden="1" outlineLevel="3" thickBot="1" x14ac:dyDescent="0.25">
      <c r="A1932" s="460" t="s">
        <v>1659</v>
      </c>
      <c r="B1932" s="614" t="s">
        <v>3904</v>
      </c>
      <c r="C1932" s="617" t="s">
        <v>2233</v>
      </c>
      <c r="D1932" s="643" t="s">
        <v>1593</v>
      </c>
      <c r="E1932" s="224" t="s">
        <v>1439</v>
      </c>
      <c r="F1932" s="224" t="s">
        <v>6106</v>
      </c>
      <c r="G1932" s="124" t="s">
        <v>1416</v>
      </c>
      <c r="H1932" s="535" t="s">
        <v>1227</v>
      </c>
      <c r="I1932" s="125" t="s">
        <v>768</v>
      </c>
      <c r="J1932" s="257">
        <v>1</v>
      </c>
      <c r="K1932" s="178" t="s">
        <v>193</v>
      </c>
      <c r="L1932" s="125" t="s">
        <v>430</v>
      </c>
      <c r="M1932" s="148">
        <v>1</v>
      </c>
      <c r="N1932" s="329">
        <f t="shared" si="304"/>
        <v>1</v>
      </c>
      <c r="O1932" s="551" t="s">
        <v>6563</v>
      </c>
      <c r="P1932" s="323" t="s">
        <v>6573</v>
      </c>
      <c r="Q1932" s="338">
        <v>2</v>
      </c>
      <c r="R1932" s="222">
        <f t="shared" si="306"/>
        <v>2</v>
      </c>
      <c r="S1932" s="440"/>
      <c r="T1932" s="496"/>
      <c r="U1932" s="193"/>
      <c r="V1932" s="455"/>
      <c r="W1932" s="433"/>
      <c r="X1932" s="433"/>
      <c r="Y1932" s="151"/>
      <c r="Z1932" s="433"/>
      <c r="AA1932" s="433"/>
      <c r="AB1932" s="152"/>
      <c r="AC1932" s="155"/>
      <c r="AD1932" s="119"/>
      <c r="AE1932" s="78"/>
      <c r="AF1932" s="123">
        <f t="shared" si="303"/>
        <v>-9865</v>
      </c>
    </row>
    <row r="1933" spans="1:32" ht="230.25" hidden="1" outlineLevel="3" thickBot="1" x14ac:dyDescent="0.25">
      <c r="A1933" s="460" t="s">
        <v>1660</v>
      </c>
      <c r="B1933" s="615"/>
      <c r="C1933" s="618"/>
      <c r="D1933" s="644"/>
      <c r="E1933" s="224" t="s">
        <v>1438</v>
      </c>
      <c r="F1933" s="224" t="s">
        <v>6107</v>
      </c>
      <c r="G1933" s="124" t="s">
        <v>1416</v>
      </c>
      <c r="H1933" s="535" t="s">
        <v>1227</v>
      </c>
      <c r="I1933" s="125" t="s">
        <v>768</v>
      </c>
      <c r="J1933" s="257">
        <v>1</v>
      </c>
      <c r="K1933" s="178" t="s">
        <v>193</v>
      </c>
      <c r="L1933" s="125" t="s">
        <v>430</v>
      </c>
      <c r="M1933" s="148">
        <v>1</v>
      </c>
      <c r="N1933" s="329">
        <f t="shared" si="304"/>
        <v>1</v>
      </c>
      <c r="O1933" s="551" t="s">
        <v>6563</v>
      </c>
      <c r="P1933" s="323" t="s">
        <v>6573</v>
      </c>
      <c r="Q1933" s="338">
        <v>2</v>
      </c>
      <c r="R1933" s="222">
        <f t="shared" si="306"/>
        <v>2</v>
      </c>
      <c r="S1933" s="440"/>
      <c r="T1933" s="496"/>
      <c r="U1933" s="193"/>
      <c r="V1933" s="455"/>
      <c r="W1933" s="433"/>
      <c r="X1933" s="433"/>
      <c r="Y1933" s="151"/>
      <c r="Z1933" s="433"/>
      <c r="AA1933" s="433"/>
      <c r="AB1933" s="152"/>
      <c r="AC1933" s="155"/>
      <c r="AD1933" s="119"/>
      <c r="AE1933" s="78"/>
      <c r="AF1933" s="123">
        <f t="shared" si="303"/>
        <v>-9866</v>
      </c>
    </row>
    <row r="1934" spans="1:32" ht="230.25" hidden="1" outlineLevel="3" thickBot="1" x14ac:dyDescent="0.25">
      <c r="A1934" s="460" t="s">
        <v>6283</v>
      </c>
      <c r="B1934" s="616"/>
      <c r="C1934" s="619"/>
      <c r="D1934" s="645"/>
      <c r="E1934" s="459" t="s">
        <v>5975</v>
      </c>
      <c r="F1934" s="224" t="s">
        <v>6108</v>
      </c>
      <c r="G1934" s="124" t="s">
        <v>1416</v>
      </c>
      <c r="H1934" s="535" t="s">
        <v>1227</v>
      </c>
      <c r="I1934" s="125" t="s">
        <v>768</v>
      </c>
      <c r="J1934" s="257">
        <v>1</v>
      </c>
      <c r="K1934" s="178" t="s">
        <v>6120</v>
      </c>
      <c r="L1934" s="256" t="s">
        <v>6133</v>
      </c>
      <c r="M1934" s="166">
        <v>2</v>
      </c>
      <c r="N1934" s="329">
        <f t="shared" si="304"/>
        <v>2</v>
      </c>
      <c r="O1934" s="551" t="s">
        <v>6563</v>
      </c>
      <c r="P1934" s="152" t="s">
        <v>1491</v>
      </c>
      <c r="Q1934" s="338">
        <v>2</v>
      </c>
      <c r="R1934" s="171">
        <f>J1934*M1934*Q1934</f>
        <v>4</v>
      </c>
      <c r="S1934" s="440"/>
      <c r="T1934" s="496"/>
      <c r="U1934" s="193"/>
      <c r="V1934" s="455"/>
      <c r="W1934" s="433"/>
      <c r="X1934" s="433"/>
      <c r="Y1934" s="151"/>
      <c r="Z1934" s="433"/>
      <c r="AA1934" s="433"/>
      <c r="AB1934" s="152"/>
      <c r="AC1934" s="155"/>
      <c r="AD1934" s="119"/>
      <c r="AE1934" s="78"/>
      <c r="AF1934" s="123">
        <f t="shared" si="303"/>
        <v>14833</v>
      </c>
    </row>
    <row r="1935" spans="1:32" ht="230.25" hidden="1" outlineLevel="3" thickBot="1" x14ac:dyDescent="0.25">
      <c r="A1935" s="310" t="s">
        <v>1661</v>
      </c>
      <c r="B1935" s="640" t="s">
        <v>4040</v>
      </c>
      <c r="C1935" s="598" t="s">
        <v>2234</v>
      </c>
      <c r="D1935" s="604" t="s">
        <v>1487</v>
      </c>
      <c r="E1935" s="224" t="s">
        <v>160</v>
      </c>
      <c r="F1935" s="224" t="s">
        <v>1488</v>
      </c>
      <c r="G1935" s="124" t="s">
        <v>1416</v>
      </c>
      <c r="H1935" s="535" t="s">
        <v>1227</v>
      </c>
      <c r="I1935" s="125" t="s">
        <v>768</v>
      </c>
      <c r="J1935" s="257">
        <v>1</v>
      </c>
      <c r="K1935" s="178" t="s">
        <v>193</v>
      </c>
      <c r="L1935" s="125" t="s">
        <v>430</v>
      </c>
      <c r="M1935" s="148">
        <v>1</v>
      </c>
      <c r="N1935" s="329">
        <f t="shared" ref="N1935:N1944" si="307">J1935*M1935</f>
        <v>1</v>
      </c>
      <c r="O1935" s="551" t="s">
        <v>6563</v>
      </c>
      <c r="P1935" s="323" t="s">
        <v>6573</v>
      </c>
      <c r="Q1935" s="338">
        <v>2</v>
      </c>
      <c r="R1935" s="222">
        <f t="shared" ref="R1935:R1945" si="308">J1935*M1935*Q1935</f>
        <v>2</v>
      </c>
      <c r="S1935" s="440"/>
      <c r="T1935" s="496"/>
      <c r="U1935" s="193"/>
      <c r="V1935" s="455"/>
      <c r="W1935" s="433"/>
      <c r="X1935" s="433"/>
      <c r="Y1935" s="151"/>
      <c r="Z1935" s="433"/>
      <c r="AA1935" s="433"/>
      <c r="AB1935" s="152"/>
      <c r="AC1935" s="155"/>
      <c r="AD1935" s="119"/>
      <c r="AE1935" s="78"/>
      <c r="AF1935" s="123">
        <f t="shared" si="303"/>
        <v>-9867</v>
      </c>
    </row>
    <row r="1936" spans="1:32" ht="230.25" hidden="1" outlineLevel="3" thickBot="1" x14ac:dyDescent="0.25">
      <c r="A1936" s="310" t="s">
        <v>1662</v>
      </c>
      <c r="B1936" s="640"/>
      <c r="C1936" s="598"/>
      <c r="D1936" s="604"/>
      <c r="E1936" s="224" t="s">
        <v>1445</v>
      </c>
      <c r="F1936" s="224" t="s">
        <v>1489</v>
      </c>
      <c r="G1936" s="124" t="s">
        <v>1416</v>
      </c>
      <c r="H1936" s="535" t="s">
        <v>1227</v>
      </c>
      <c r="I1936" s="125" t="s">
        <v>768</v>
      </c>
      <c r="J1936" s="257">
        <v>1</v>
      </c>
      <c r="K1936" s="178" t="s">
        <v>193</v>
      </c>
      <c r="L1936" s="125" t="s">
        <v>1199</v>
      </c>
      <c r="M1936" s="148">
        <v>1</v>
      </c>
      <c r="N1936" s="329">
        <f t="shared" si="307"/>
        <v>1</v>
      </c>
      <c r="O1936" s="551" t="s">
        <v>6563</v>
      </c>
      <c r="P1936" s="152" t="s">
        <v>103</v>
      </c>
      <c r="Q1936" s="338">
        <v>5</v>
      </c>
      <c r="R1936" s="222">
        <f t="shared" si="308"/>
        <v>5</v>
      </c>
      <c r="S1936" s="440"/>
      <c r="T1936" s="496"/>
      <c r="U1936" s="193"/>
      <c r="V1936" s="455"/>
      <c r="W1936" s="433"/>
      <c r="X1936" s="433"/>
      <c r="Y1936" s="151"/>
      <c r="Z1936" s="433"/>
      <c r="AA1936" s="433"/>
      <c r="AB1936" s="152"/>
      <c r="AC1936" s="155"/>
      <c r="AD1936" s="119"/>
      <c r="AE1936" s="78"/>
      <c r="AF1936" s="123">
        <f t="shared" si="303"/>
        <v>-9868</v>
      </c>
    </row>
    <row r="1937" spans="1:32" ht="230.25" hidden="1" outlineLevel="3" thickBot="1" x14ac:dyDescent="0.25">
      <c r="A1937" s="310" t="s">
        <v>1663</v>
      </c>
      <c r="B1937" s="640" t="s">
        <v>4041</v>
      </c>
      <c r="C1937" s="623" t="s">
        <v>2235</v>
      </c>
      <c r="D1937" s="603" t="s">
        <v>1451</v>
      </c>
      <c r="E1937" s="225" t="s">
        <v>1449</v>
      </c>
      <c r="F1937" s="224" t="s">
        <v>1452</v>
      </c>
      <c r="G1937" s="124" t="s">
        <v>1416</v>
      </c>
      <c r="H1937" s="535" t="s">
        <v>1227</v>
      </c>
      <c r="I1937" s="125" t="s">
        <v>768</v>
      </c>
      <c r="J1937" s="257">
        <v>1</v>
      </c>
      <c r="K1937" s="178" t="s">
        <v>193</v>
      </c>
      <c r="L1937" s="125" t="s">
        <v>1199</v>
      </c>
      <c r="M1937" s="148">
        <v>1</v>
      </c>
      <c r="N1937" s="329">
        <f t="shared" si="307"/>
        <v>1</v>
      </c>
      <c r="O1937" s="551" t="s">
        <v>6563</v>
      </c>
      <c r="P1937" s="152" t="s">
        <v>103</v>
      </c>
      <c r="Q1937" s="338">
        <v>5</v>
      </c>
      <c r="R1937" s="222">
        <f t="shared" si="308"/>
        <v>5</v>
      </c>
      <c r="S1937" s="440"/>
      <c r="T1937" s="496"/>
      <c r="U1937" s="193"/>
      <c r="V1937" s="455"/>
      <c r="W1937" s="433"/>
      <c r="X1937" s="433"/>
      <c r="Y1937" s="151"/>
      <c r="Z1937" s="433"/>
      <c r="AA1937" s="433"/>
      <c r="AB1937" s="152"/>
      <c r="AC1937" s="155"/>
      <c r="AD1937" s="119"/>
      <c r="AE1937" s="78"/>
      <c r="AF1937" s="123">
        <f t="shared" si="303"/>
        <v>-9869</v>
      </c>
    </row>
    <row r="1938" spans="1:32" ht="230.25" hidden="1" outlineLevel="3" thickBot="1" x14ac:dyDescent="0.25">
      <c r="A1938" s="310" t="s">
        <v>1664</v>
      </c>
      <c r="B1938" s="640"/>
      <c r="C1938" s="599"/>
      <c r="D1938" s="605"/>
      <c r="E1938" s="225" t="s">
        <v>1450</v>
      </c>
      <c r="F1938" s="482" t="s">
        <v>6574</v>
      </c>
      <c r="G1938" s="124" t="s">
        <v>1416</v>
      </c>
      <c r="H1938" s="535" t="s">
        <v>1227</v>
      </c>
      <c r="I1938" s="125" t="s">
        <v>768</v>
      </c>
      <c r="J1938" s="257">
        <v>1</v>
      </c>
      <c r="K1938" s="178" t="s">
        <v>193</v>
      </c>
      <c r="L1938" s="125" t="s">
        <v>430</v>
      </c>
      <c r="M1938" s="148">
        <v>1</v>
      </c>
      <c r="N1938" s="329">
        <f t="shared" si="307"/>
        <v>1</v>
      </c>
      <c r="O1938" s="551" t="s">
        <v>6563</v>
      </c>
      <c r="P1938" s="152" t="s">
        <v>1490</v>
      </c>
      <c r="Q1938" s="338">
        <v>2</v>
      </c>
      <c r="R1938" s="222">
        <f t="shared" si="308"/>
        <v>2</v>
      </c>
      <c r="S1938" s="440"/>
      <c r="T1938" s="496"/>
      <c r="U1938" s="193"/>
      <c r="V1938" s="455"/>
      <c r="W1938" s="433"/>
      <c r="X1938" s="433"/>
      <c r="Y1938" s="151"/>
      <c r="Z1938" s="433"/>
      <c r="AA1938" s="433"/>
      <c r="AB1938" s="152"/>
      <c r="AC1938" s="155"/>
      <c r="AD1938" s="119"/>
      <c r="AE1938" s="78"/>
      <c r="AF1938" s="123">
        <f t="shared" si="303"/>
        <v>-9870</v>
      </c>
    </row>
    <row r="1939" spans="1:32" ht="230.25" hidden="1" outlineLevel="3" thickBot="1" x14ac:dyDescent="0.25">
      <c r="A1939" s="310" t="s">
        <v>1665</v>
      </c>
      <c r="B1939" s="761" t="s">
        <v>4042</v>
      </c>
      <c r="C1939" s="635" t="s">
        <v>2013</v>
      </c>
      <c r="D1939" s="596" t="s">
        <v>319</v>
      </c>
      <c r="E1939" s="225" t="s">
        <v>170</v>
      </c>
      <c r="F1939" s="225" t="s">
        <v>412</v>
      </c>
      <c r="G1939" s="204" t="s">
        <v>1176</v>
      </c>
      <c r="H1939" s="535" t="s">
        <v>1227</v>
      </c>
      <c r="I1939" s="309" t="s">
        <v>768</v>
      </c>
      <c r="J1939" s="257">
        <v>2</v>
      </c>
      <c r="K1939" s="313" t="s">
        <v>404</v>
      </c>
      <c r="L1939" s="125" t="s">
        <v>405</v>
      </c>
      <c r="M1939" s="331">
        <v>2</v>
      </c>
      <c r="N1939" s="330">
        <f t="shared" si="307"/>
        <v>4</v>
      </c>
      <c r="O1939" s="551" t="s">
        <v>6563</v>
      </c>
      <c r="P1939" s="158" t="s">
        <v>103</v>
      </c>
      <c r="Q1939" s="338">
        <v>5</v>
      </c>
      <c r="R1939" s="222">
        <f t="shared" si="308"/>
        <v>20</v>
      </c>
      <c r="S1939" s="440"/>
      <c r="T1939" s="496"/>
      <c r="U1939" s="193"/>
      <c r="V1939" s="455"/>
      <c r="W1939" s="433"/>
      <c r="X1939" s="433"/>
      <c r="Y1939" s="151"/>
      <c r="Z1939" s="433"/>
      <c r="AA1939" s="433"/>
      <c r="AB1939" s="152"/>
      <c r="AC1939" s="155"/>
      <c r="AD1939" s="119"/>
      <c r="AE1939" s="78"/>
      <c r="AF1939" s="123">
        <f t="shared" si="303"/>
        <v>-9871</v>
      </c>
    </row>
    <row r="1940" spans="1:32" ht="230.25" hidden="1" outlineLevel="3" thickBot="1" x14ac:dyDescent="0.25">
      <c r="A1940" s="144" t="s">
        <v>6595</v>
      </c>
      <c r="B1940" s="762"/>
      <c r="C1940" s="635"/>
      <c r="D1940" s="597"/>
      <c r="E1940" s="548" t="s">
        <v>245</v>
      </c>
      <c r="F1940" s="548" t="s">
        <v>6575</v>
      </c>
      <c r="G1940" s="204" t="s">
        <v>1176</v>
      </c>
      <c r="H1940" s="535" t="s">
        <v>1227</v>
      </c>
      <c r="I1940" s="309" t="s">
        <v>768</v>
      </c>
      <c r="J1940" s="257">
        <v>2</v>
      </c>
      <c r="K1940" s="313" t="s">
        <v>404</v>
      </c>
      <c r="L1940" s="125" t="s">
        <v>405</v>
      </c>
      <c r="M1940" s="331">
        <v>2</v>
      </c>
      <c r="N1940" s="330">
        <f t="shared" ref="N1940" si="309">J1940*M1940</f>
        <v>4</v>
      </c>
      <c r="O1940" s="551" t="s">
        <v>6563</v>
      </c>
      <c r="P1940" s="158" t="s">
        <v>103</v>
      </c>
      <c r="Q1940" s="338">
        <v>5</v>
      </c>
      <c r="R1940" s="222">
        <f t="shared" si="308"/>
        <v>20</v>
      </c>
      <c r="S1940" s="550"/>
      <c r="T1940" s="550"/>
      <c r="U1940" s="193"/>
      <c r="V1940" s="550"/>
      <c r="W1940" s="549"/>
      <c r="X1940" s="549"/>
      <c r="Y1940" s="151"/>
      <c r="Z1940" s="549"/>
      <c r="AA1940" s="549"/>
      <c r="AB1940" s="152"/>
      <c r="AC1940" s="155"/>
      <c r="AD1940" s="119"/>
      <c r="AE1940" s="78"/>
    </row>
    <row r="1941" spans="1:32" ht="230.25" hidden="1" outlineLevel="3" thickBot="1" x14ac:dyDescent="0.25">
      <c r="A1941" s="251" t="s">
        <v>5560</v>
      </c>
      <c r="B1941" s="646" t="s">
        <v>4313</v>
      </c>
      <c r="C1941" s="600" t="s">
        <v>4047</v>
      </c>
      <c r="D1941" s="624" t="s">
        <v>2729</v>
      </c>
      <c r="E1941" s="139" t="s">
        <v>208</v>
      </c>
      <c r="F1941" s="139" t="s">
        <v>4295</v>
      </c>
      <c r="G1941" s="133" t="s">
        <v>674</v>
      </c>
      <c r="H1941" s="535" t="s">
        <v>1227</v>
      </c>
      <c r="I1941" s="377" t="s">
        <v>768</v>
      </c>
      <c r="J1941" s="257">
        <v>1</v>
      </c>
      <c r="K1941" s="259" t="s">
        <v>192</v>
      </c>
      <c r="L1941" s="215" t="s">
        <v>203</v>
      </c>
      <c r="M1941" s="148">
        <v>1</v>
      </c>
      <c r="N1941" s="330">
        <f t="shared" si="307"/>
        <v>1</v>
      </c>
      <c r="O1941" s="551" t="s">
        <v>6563</v>
      </c>
      <c r="P1941" s="158" t="s">
        <v>675</v>
      </c>
      <c r="Q1941" s="338">
        <v>5</v>
      </c>
      <c r="R1941" s="222">
        <f t="shared" si="308"/>
        <v>5</v>
      </c>
      <c r="S1941" s="440"/>
      <c r="T1941" s="496"/>
      <c r="U1941" s="193"/>
      <c r="V1941" s="455"/>
      <c r="W1941" s="433"/>
      <c r="X1941" s="433"/>
      <c r="Y1941" s="151"/>
      <c r="Z1941" s="433"/>
      <c r="AA1941" s="433"/>
      <c r="AB1941" s="152"/>
      <c r="AC1941" s="155"/>
      <c r="AD1941" s="119"/>
      <c r="AE1941" s="78"/>
      <c r="AF1941" s="123">
        <f t="shared" si="303"/>
        <v>13513</v>
      </c>
    </row>
    <row r="1942" spans="1:32" ht="230.25" hidden="1" outlineLevel="3" thickBot="1" x14ac:dyDescent="0.25">
      <c r="A1942" s="251" t="s">
        <v>5561</v>
      </c>
      <c r="B1942" s="597"/>
      <c r="C1942" s="602"/>
      <c r="D1942" s="625"/>
      <c r="E1942" s="209" t="s">
        <v>255</v>
      </c>
      <c r="F1942" s="209" t="s">
        <v>3443</v>
      </c>
      <c r="G1942" s="143" t="s">
        <v>4218</v>
      </c>
      <c r="H1942" s="526" t="s">
        <v>1803</v>
      </c>
      <c r="I1942" s="215" t="s">
        <v>3018</v>
      </c>
      <c r="J1942" s="257">
        <v>3</v>
      </c>
      <c r="K1942" s="178" t="s">
        <v>453</v>
      </c>
      <c r="L1942" s="256" t="s">
        <v>449</v>
      </c>
      <c r="M1942" s="131">
        <v>2</v>
      </c>
      <c r="N1942" s="132">
        <f t="shared" si="307"/>
        <v>6</v>
      </c>
      <c r="O1942" s="551" t="s">
        <v>6563</v>
      </c>
      <c r="P1942" s="158" t="s">
        <v>6348</v>
      </c>
      <c r="Q1942" s="338">
        <v>3</v>
      </c>
      <c r="R1942" s="149">
        <f t="shared" si="308"/>
        <v>18</v>
      </c>
      <c r="S1942" s="440"/>
      <c r="T1942" s="496"/>
      <c r="U1942" s="193"/>
      <c r="V1942" s="455"/>
      <c r="W1942" s="433"/>
      <c r="X1942" s="433"/>
      <c r="Y1942" s="151"/>
      <c r="Z1942" s="433"/>
      <c r="AA1942" s="433"/>
      <c r="AB1942" s="152"/>
      <c r="AC1942" s="155"/>
      <c r="AD1942" s="119"/>
      <c r="AE1942" s="78"/>
      <c r="AF1942" s="123">
        <f t="shared" si="303"/>
        <v>13514</v>
      </c>
    </row>
    <row r="1943" spans="1:32" ht="230.25" hidden="1" outlineLevel="3" thickBot="1" x14ac:dyDescent="0.25">
      <c r="A1943" s="310" t="s">
        <v>1666</v>
      </c>
      <c r="B1943" s="606" t="s">
        <v>3968</v>
      </c>
      <c r="C1943" s="623" t="s">
        <v>2236</v>
      </c>
      <c r="D1943" s="603" t="s">
        <v>1493</v>
      </c>
      <c r="E1943" s="224" t="s">
        <v>1439</v>
      </c>
      <c r="F1943" s="482" t="s">
        <v>6576</v>
      </c>
      <c r="G1943" s="124" t="s">
        <v>1416</v>
      </c>
      <c r="H1943" s="535" t="s">
        <v>1227</v>
      </c>
      <c r="I1943" s="125" t="s">
        <v>768</v>
      </c>
      <c r="J1943" s="257">
        <v>1</v>
      </c>
      <c r="K1943" s="178" t="s">
        <v>193</v>
      </c>
      <c r="L1943" s="125" t="s">
        <v>430</v>
      </c>
      <c r="M1943" s="148">
        <v>1</v>
      </c>
      <c r="N1943" s="329">
        <f t="shared" si="307"/>
        <v>1</v>
      </c>
      <c r="O1943" s="551" t="s">
        <v>6563</v>
      </c>
      <c r="P1943" s="323" t="s">
        <v>6573</v>
      </c>
      <c r="Q1943" s="338">
        <v>2</v>
      </c>
      <c r="R1943" s="222">
        <f t="shared" si="308"/>
        <v>2</v>
      </c>
      <c r="S1943" s="440"/>
      <c r="T1943" s="496"/>
      <c r="U1943" s="193"/>
      <c r="V1943" s="455"/>
      <c r="W1943" s="433"/>
      <c r="X1943" s="433"/>
      <c r="Y1943" s="151"/>
      <c r="Z1943" s="433"/>
      <c r="AA1943" s="433"/>
      <c r="AB1943" s="152"/>
      <c r="AC1943" s="155"/>
      <c r="AD1943" s="119"/>
      <c r="AE1943" s="78"/>
      <c r="AF1943" s="123">
        <f t="shared" si="303"/>
        <v>-9872</v>
      </c>
    </row>
    <row r="1944" spans="1:32" ht="230.25" hidden="1" outlineLevel="3" thickBot="1" x14ac:dyDescent="0.25">
      <c r="A1944" s="310" t="s">
        <v>1667</v>
      </c>
      <c r="B1944" s="629"/>
      <c r="C1944" s="598"/>
      <c r="D1944" s="604"/>
      <c r="E1944" s="224" t="s">
        <v>1438</v>
      </c>
      <c r="F1944" s="482" t="s">
        <v>6577</v>
      </c>
      <c r="G1944" s="124" t="s">
        <v>1416</v>
      </c>
      <c r="H1944" s="535" t="s">
        <v>1227</v>
      </c>
      <c r="I1944" s="125" t="s">
        <v>768</v>
      </c>
      <c r="J1944" s="257">
        <v>1</v>
      </c>
      <c r="K1944" s="178" t="s">
        <v>193</v>
      </c>
      <c r="L1944" s="125" t="s">
        <v>430</v>
      </c>
      <c r="M1944" s="166">
        <v>1</v>
      </c>
      <c r="N1944" s="329">
        <f t="shared" si="307"/>
        <v>1</v>
      </c>
      <c r="O1944" s="551" t="s">
        <v>6563</v>
      </c>
      <c r="P1944" s="152" t="s">
        <v>6109</v>
      </c>
      <c r="Q1944" s="338">
        <v>3</v>
      </c>
      <c r="R1944" s="222">
        <f t="shared" si="308"/>
        <v>3</v>
      </c>
      <c r="S1944" s="440"/>
      <c r="T1944" s="496"/>
      <c r="U1944" s="193"/>
      <c r="V1944" s="455"/>
      <c r="W1944" s="433"/>
      <c r="X1944" s="433"/>
      <c r="Y1944" s="151"/>
      <c r="Z1944" s="433"/>
      <c r="AA1944" s="433"/>
      <c r="AB1944" s="152"/>
      <c r="AC1944" s="155"/>
      <c r="AD1944" s="119"/>
      <c r="AE1944" s="78"/>
      <c r="AF1944" s="123">
        <f t="shared" si="303"/>
        <v>-9873</v>
      </c>
    </row>
    <row r="1945" spans="1:32" ht="230.25" hidden="1" outlineLevel="3" thickBot="1" x14ac:dyDescent="0.25">
      <c r="A1945" s="460" t="s">
        <v>6284</v>
      </c>
      <c r="B1945" s="607"/>
      <c r="C1945" s="599"/>
      <c r="D1945" s="605"/>
      <c r="E1945" s="459" t="s">
        <v>5975</v>
      </c>
      <c r="F1945" s="224" t="s">
        <v>1454</v>
      </c>
      <c r="G1945" s="124" t="s">
        <v>1416</v>
      </c>
      <c r="H1945" s="535" t="s">
        <v>1227</v>
      </c>
      <c r="I1945" s="125" t="s">
        <v>768</v>
      </c>
      <c r="J1945" s="257">
        <v>1</v>
      </c>
      <c r="K1945" s="178" t="s">
        <v>6120</v>
      </c>
      <c r="L1945" s="256" t="s">
        <v>6133</v>
      </c>
      <c r="M1945" s="166">
        <v>2</v>
      </c>
      <c r="N1945" s="329">
        <f t="shared" ref="N1945" si="310">J1945*M1945</f>
        <v>2</v>
      </c>
      <c r="O1945" s="551" t="s">
        <v>6563</v>
      </c>
      <c r="P1945" s="152" t="s">
        <v>6109</v>
      </c>
      <c r="Q1945" s="338">
        <v>3</v>
      </c>
      <c r="R1945" s="222">
        <f t="shared" si="308"/>
        <v>6</v>
      </c>
      <c r="S1945" s="440"/>
      <c r="T1945" s="496"/>
      <c r="U1945" s="193"/>
      <c r="V1945" s="455"/>
      <c r="W1945" s="433"/>
      <c r="X1945" s="433"/>
      <c r="Y1945" s="151"/>
      <c r="Z1945" s="433"/>
      <c r="AA1945" s="433"/>
      <c r="AB1945" s="152"/>
      <c r="AC1945" s="155"/>
      <c r="AD1945" s="119"/>
      <c r="AE1945" s="78"/>
      <c r="AF1945" s="123">
        <f t="shared" si="303"/>
        <v>14834</v>
      </c>
    </row>
    <row r="1946" spans="1:32" ht="230.25" hidden="1" outlineLevel="3" thickBot="1" x14ac:dyDescent="0.25">
      <c r="A1946" s="310" t="s">
        <v>1668</v>
      </c>
      <c r="B1946" s="640" t="s">
        <v>6578</v>
      </c>
      <c r="C1946" s="637" t="s">
        <v>2237</v>
      </c>
      <c r="D1946" s="626" t="s">
        <v>1494</v>
      </c>
      <c r="E1946" s="224" t="s">
        <v>160</v>
      </c>
      <c r="F1946" s="482" t="s">
        <v>6579</v>
      </c>
      <c r="G1946" s="124" t="s">
        <v>1416</v>
      </c>
      <c r="H1946" s="535" t="s">
        <v>1227</v>
      </c>
      <c r="I1946" s="125" t="s">
        <v>768</v>
      </c>
      <c r="J1946" s="257">
        <v>1</v>
      </c>
      <c r="K1946" s="178" t="s">
        <v>193</v>
      </c>
      <c r="L1946" s="125" t="s">
        <v>430</v>
      </c>
      <c r="M1946" s="148">
        <v>1</v>
      </c>
      <c r="N1946" s="329">
        <f t="shared" ref="N1946:N1965" si="311">J1946*M1946</f>
        <v>1</v>
      </c>
      <c r="O1946" s="551" t="s">
        <v>6563</v>
      </c>
      <c r="P1946" s="152" t="s">
        <v>6572</v>
      </c>
      <c r="Q1946" s="338">
        <v>2</v>
      </c>
      <c r="R1946" s="222">
        <f t="shared" ref="R1946:R1965" si="312">J1946*M1946*Q1946</f>
        <v>2</v>
      </c>
      <c r="S1946" s="440"/>
      <c r="T1946" s="496"/>
      <c r="U1946" s="193"/>
      <c r="V1946" s="455"/>
      <c r="W1946" s="433"/>
      <c r="X1946" s="433"/>
      <c r="Y1946" s="151"/>
      <c r="Z1946" s="433"/>
      <c r="AA1946" s="433"/>
      <c r="AB1946" s="152"/>
      <c r="AC1946" s="155"/>
      <c r="AD1946" s="119"/>
      <c r="AE1946" s="78"/>
      <c r="AF1946" s="123">
        <f t="shared" si="303"/>
        <v>-9874</v>
      </c>
    </row>
    <row r="1947" spans="1:32" ht="230.25" hidden="1" outlineLevel="3" thickBot="1" x14ac:dyDescent="0.25">
      <c r="A1947" s="310" t="s">
        <v>1669</v>
      </c>
      <c r="B1947" s="640"/>
      <c r="C1947" s="637"/>
      <c r="D1947" s="626"/>
      <c r="E1947" s="224" t="s">
        <v>1445</v>
      </c>
      <c r="F1947" s="224" t="s">
        <v>1495</v>
      </c>
      <c r="G1947" s="124" t="s">
        <v>1416</v>
      </c>
      <c r="H1947" s="535" t="s">
        <v>1227</v>
      </c>
      <c r="I1947" s="125" t="s">
        <v>768</v>
      </c>
      <c r="J1947" s="257">
        <v>1</v>
      </c>
      <c r="K1947" s="178" t="s">
        <v>193</v>
      </c>
      <c r="L1947" s="125" t="s">
        <v>1199</v>
      </c>
      <c r="M1947" s="331">
        <v>1</v>
      </c>
      <c r="N1947" s="329">
        <f t="shared" si="311"/>
        <v>1</v>
      </c>
      <c r="O1947" s="551" t="s">
        <v>6563</v>
      </c>
      <c r="P1947" s="152" t="s">
        <v>103</v>
      </c>
      <c r="Q1947" s="338">
        <v>5</v>
      </c>
      <c r="R1947" s="222">
        <f t="shared" si="312"/>
        <v>5</v>
      </c>
      <c r="S1947" s="440"/>
      <c r="T1947" s="496"/>
      <c r="U1947" s="193"/>
      <c r="V1947" s="455"/>
      <c r="W1947" s="433"/>
      <c r="X1947" s="433"/>
      <c r="Y1947" s="151"/>
      <c r="Z1947" s="433"/>
      <c r="AA1947" s="433"/>
      <c r="AB1947" s="152"/>
      <c r="AC1947" s="155"/>
      <c r="AD1947" s="119"/>
      <c r="AE1947" s="78"/>
      <c r="AF1947" s="123">
        <f t="shared" si="303"/>
        <v>-9875</v>
      </c>
    </row>
    <row r="1948" spans="1:32" ht="230.25" hidden="1" outlineLevel="3" thickBot="1" x14ac:dyDescent="0.25">
      <c r="A1948" s="251" t="s">
        <v>5562</v>
      </c>
      <c r="B1948" s="596" t="s">
        <v>4060</v>
      </c>
      <c r="C1948" s="635" t="s">
        <v>4053</v>
      </c>
      <c r="D1948" s="627" t="s">
        <v>409</v>
      </c>
      <c r="E1948" s="139" t="s">
        <v>208</v>
      </c>
      <c r="F1948" s="209" t="s">
        <v>1549</v>
      </c>
      <c r="G1948" s="160" t="s">
        <v>729</v>
      </c>
      <c r="H1948" s="535" t="s">
        <v>1804</v>
      </c>
      <c r="I1948" s="215" t="s">
        <v>768</v>
      </c>
      <c r="J1948" s="257">
        <v>1</v>
      </c>
      <c r="K1948" s="259" t="s">
        <v>192</v>
      </c>
      <c r="L1948" s="215" t="s">
        <v>203</v>
      </c>
      <c r="M1948" s="166">
        <v>1</v>
      </c>
      <c r="N1948" s="329">
        <f t="shared" si="311"/>
        <v>1</v>
      </c>
      <c r="O1948" s="551" t="s">
        <v>6563</v>
      </c>
      <c r="P1948" s="158" t="s">
        <v>675</v>
      </c>
      <c r="Q1948" s="340">
        <v>5</v>
      </c>
      <c r="R1948" s="223">
        <f t="shared" si="312"/>
        <v>5</v>
      </c>
      <c r="S1948" s="440"/>
      <c r="T1948" s="496"/>
      <c r="U1948" s="193"/>
      <c r="V1948" s="455"/>
      <c r="W1948" s="433"/>
      <c r="X1948" s="433"/>
      <c r="Y1948" s="151"/>
      <c r="Z1948" s="433"/>
      <c r="AA1948" s="433"/>
      <c r="AB1948" s="152"/>
      <c r="AC1948" s="155"/>
      <c r="AD1948" s="119"/>
      <c r="AE1948" s="78"/>
      <c r="AF1948" s="123">
        <f t="shared" si="303"/>
        <v>13515</v>
      </c>
    </row>
    <row r="1949" spans="1:32" ht="230.25" hidden="1" outlineLevel="3" thickBot="1" x14ac:dyDescent="0.25">
      <c r="A1949" s="251" t="s">
        <v>5563</v>
      </c>
      <c r="B1949" s="597"/>
      <c r="C1949" s="635"/>
      <c r="D1949" s="627"/>
      <c r="E1949" s="209" t="s">
        <v>1950</v>
      </c>
      <c r="F1949" s="482" t="s">
        <v>6580</v>
      </c>
      <c r="G1949" s="160" t="s">
        <v>729</v>
      </c>
      <c r="H1949" s="535" t="s">
        <v>1804</v>
      </c>
      <c r="I1949" s="215" t="s">
        <v>768</v>
      </c>
      <c r="J1949" s="257">
        <v>1</v>
      </c>
      <c r="K1949" s="178" t="s">
        <v>453</v>
      </c>
      <c r="L1949" s="256" t="s">
        <v>449</v>
      </c>
      <c r="M1949" s="334">
        <v>1</v>
      </c>
      <c r="N1949" s="329">
        <f t="shared" si="311"/>
        <v>1</v>
      </c>
      <c r="O1949" s="551" t="s">
        <v>6563</v>
      </c>
      <c r="P1949" s="323" t="s">
        <v>103</v>
      </c>
      <c r="Q1949" s="340">
        <v>5</v>
      </c>
      <c r="R1949" s="223">
        <f t="shared" si="312"/>
        <v>5</v>
      </c>
      <c r="S1949" s="440"/>
      <c r="T1949" s="496"/>
      <c r="U1949" s="193"/>
      <c r="V1949" s="455"/>
      <c r="W1949" s="433"/>
      <c r="X1949" s="433"/>
      <c r="Y1949" s="151"/>
      <c r="Z1949" s="433"/>
      <c r="AA1949" s="433"/>
      <c r="AB1949" s="152"/>
      <c r="AC1949" s="155"/>
      <c r="AD1949" s="119"/>
      <c r="AE1949" s="78"/>
      <c r="AF1949" s="123">
        <f t="shared" si="303"/>
        <v>13516</v>
      </c>
    </row>
    <row r="1950" spans="1:32" ht="230.25" hidden="1" outlineLevel="3" thickBot="1" x14ac:dyDescent="0.25">
      <c r="A1950" s="251" t="s">
        <v>5564</v>
      </c>
      <c r="B1950" s="596" t="s">
        <v>4060</v>
      </c>
      <c r="C1950" s="635" t="s">
        <v>4054</v>
      </c>
      <c r="D1950" s="627" t="s">
        <v>409</v>
      </c>
      <c r="E1950" s="139" t="s">
        <v>208</v>
      </c>
      <c r="F1950" s="209" t="s">
        <v>1549</v>
      </c>
      <c r="G1950" s="160" t="s">
        <v>729</v>
      </c>
      <c r="H1950" s="535" t="s">
        <v>1804</v>
      </c>
      <c r="I1950" s="215" t="s">
        <v>768</v>
      </c>
      <c r="J1950" s="257">
        <v>1</v>
      </c>
      <c r="K1950" s="259" t="s">
        <v>192</v>
      </c>
      <c r="L1950" s="215" t="s">
        <v>203</v>
      </c>
      <c r="M1950" s="166">
        <v>1</v>
      </c>
      <c r="N1950" s="329">
        <f t="shared" si="311"/>
        <v>1</v>
      </c>
      <c r="O1950" s="551" t="s">
        <v>6563</v>
      </c>
      <c r="P1950" s="158" t="s">
        <v>675</v>
      </c>
      <c r="Q1950" s="340">
        <v>5</v>
      </c>
      <c r="R1950" s="223">
        <f t="shared" si="312"/>
        <v>5</v>
      </c>
      <c r="S1950" s="440"/>
      <c r="T1950" s="496"/>
      <c r="U1950" s="193"/>
      <c r="V1950" s="455"/>
      <c r="W1950" s="433"/>
      <c r="X1950" s="433"/>
      <c r="Y1950" s="151"/>
      <c r="Z1950" s="433"/>
      <c r="AA1950" s="433"/>
      <c r="AB1950" s="152"/>
      <c r="AC1950" s="155"/>
      <c r="AD1950" s="119"/>
      <c r="AE1950" s="78"/>
      <c r="AF1950" s="123">
        <f t="shared" si="303"/>
        <v>13517</v>
      </c>
    </row>
    <row r="1951" spans="1:32" ht="230.25" hidden="1" outlineLevel="3" thickBot="1" x14ac:dyDescent="0.25">
      <c r="A1951" s="251" t="s">
        <v>5565</v>
      </c>
      <c r="B1951" s="597"/>
      <c r="C1951" s="635"/>
      <c r="D1951" s="627"/>
      <c r="E1951" s="209" t="s">
        <v>1950</v>
      </c>
      <c r="F1951" s="482" t="s">
        <v>6581</v>
      </c>
      <c r="G1951" s="160" t="s">
        <v>729</v>
      </c>
      <c r="H1951" s="535" t="s">
        <v>1804</v>
      </c>
      <c r="I1951" s="215" t="s">
        <v>768</v>
      </c>
      <c r="J1951" s="257">
        <v>1</v>
      </c>
      <c r="K1951" s="178" t="s">
        <v>453</v>
      </c>
      <c r="L1951" s="256" t="s">
        <v>449</v>
      </c>
      <c r="M1951" s="253">
        <v>1</v>
      </c>
      <c r="N1951" s="329">
        <f t="shared" si="311"/>
        <v>1</v>
      </c>
      <c r="O1951" s="551" t="s">
        <v>6563</v>
      </c>
      <c r="P1951" s="323" t="s">
        <v>6573</v>
      </c>
      <c r="Q1951" s="340">
        <v>2</v>
      </c>
      <c r="R1951" s="223">
        <f t="shared" si="312"/>
        <v>2</v>
      </c>
      <c r="S1951" s="440"/>
      <c r="T1951" s="496"/>
      <c r="U1951" s="193"/>
      <c r="V1951" s="455"/>
      <c r="W1951" s="433"/>
      <c r="X1951" s="433"/>
      <c r="Y1951" s="151"/>
      <c r="Z1951" s="433"/>
      <c r="AA1951" s="433"/>
      <c r="AB1951" s="152"/>
      <c r="AC1951" s="155"/>
      <c r="AD1951" s="119"/>
      <c r="AE1951" s="78"/>
      <c r="AF1951" s="123">
        <f t="shared" si="303"/>
        <v>13518</v>
      </c>
    </row>
    <row r="1952" spans="1:32" ht="230.25" hidden="1" outlineLevel="3" thickBot="1" x14ac:dyDescent="0.25">
      <c r="A1952" s="251" t="s">
        <v>5566</v>
      </c>
      <c r="B1952" s="596" t="s">
        <v>4061</v>
      </c>
      <c r="C1952" s="598" t="s">
        <v>4055</v>
      </c>
      <c r="D1952" s="604" t="s">
        <v>409</v>
      </c>
      <c r="E1952" s="209" t="s">
        <v>194</v>
      </c>
      <c r="F1952" s="482" t="s">
        <v>6580</v>
      </c>
      <c r="G1952" s="160" t="s">
        <v>729</v>
      </c>
      <c r="H1952" s="535" t="s">
        <v>1804</v>
      </c>
      <c r="I1952" s="215" t="s">
        <v>768</v>
      </c>
      <c r="J1952" s="257">
        <v>1</v>
      </c>
      <c r="K1952" s="259" t="s">
        <v>185</v>
      </c>
      <c r="L1952" s="215" t="s">
        <v>411</v>
      </c>
      <c r="M1952" s="166">
        <v>1</v>
      </c>
      <c r="N1952" s="329">
        <f t="shared" si="311"/>
        <v>1</v>
      </c>
      <c r="O1952" s="551" t="s">
        <v>6563</v>
      </c>
      <c r="P1952" s="323" t="s">
        <v>103</v>
      </c>
      <c r="Q1952" s="340">
        <v>2</v>
      </c>
      <c r="R1952" s="223">
        <f t="shared" si="312"/>
        <v>2</v>
      </c>
      <c r="S1952" s="440"/>
      <c r="T1952" s="496"/>
      <c r="U1952" s="193"/>
      <c r="V1952" s="455"/>
      <c r="W1952" s="433"/>
      <c r="X1952" s="433"/>
      <c r="Y1952" s="151"/>
      <c r="Z1952" s="433"/>
      <c r="AA1952" s="433"/>
      <c r="AB1952" s="152"/>
      <c r="AC1952" s="155"/>
      <c r="AD1952" s="119"/>
      <c r="AE1952" s="78"/>
      <c r="AF1952" s="123">
        <f t="shared" si="303"/>
        <v>13519</v>
      </c>
    </row>
    <row r="1953" spans="1:32" ht="230.25" hidden="1" outlineLevel="3" thickBot="1" x14ac:dyDescent="0.25">
      <c r="A1953" s="251" t="s">
        <v>5567</v>
      </c>
      <c r="B1953" s="597"/>
      <c r="C1953" s="599"/>
      <c r="D1953" s="605"/>
      <c r="E1953" s="209" t="s">
        <v>251</v>
      </c>
      <c r="F1953" s="209" t="s">
        <v>3973</v>
      </c>
      <c r="G1953" s="160" t="s">
        <v>729</v>
      </c>
      <c r="H1953" s="535" t="s">
        <v>1804</v>
      </c>
      <c r="I1953" s="215" t="s">
        <v>768</v>
      </c>
      <c r="J1953" s="257">
        <v>1</v>
      </c>
      <c r="K1953" s="134" t="s">
        <v>446</v>
      </c>
      <c r="L1953" s="125" t="s">
        <v>5792</v>
      </c>
      <c r="M1953" s="166">
        <v>1</v>
      </c>
      <c r="N1953" s="329">
        <f t="shared" si="311"/>
        <v>1</v>
      </c>
      <c r="O1953" s="551" t="s">
        <v>6563</v>
      </c>
      <c r="P1953" s="70" t="s">
        <v>103</v>
      </c>
      <c r="Q1953" s="340">
        <v>5</v>
      </c>
      <c r="R1953" s="223">
        <f t="shared" si="312"/>
        <v>5</v>
      </c>
      <c r="S1953" s="440"/>
      <c r="T1953" s="496"/>
      <c r="U1953" s="193"/>
      <c r="V1953" s="455"/>
      <c r="W1953" s="433"/>
      <c r="X1953" s="433"/>
      <c r="Y1953" s="151"/>
      <c r="Z1953" s="433"/>
      <c r="AA1953" s="433"/>
      <c r="AB1953" s="152"/>
      <c r="AC1953" s="155"/>
      <c r="AD1953" s="119"/>
      <c r="AE1953" s="78"/>
      <c r="AF1953" s="123">
        <f t="shared" si="303"/>
        <v>13520</v>
      </c>
    </row>
    <row r="1954" spans="1:32" ht="230.25" hidden="1" outlineLevel="3" thickBot="1" x14ac:dyDescent="0.25">
      <c r="A1954" s="251" t="s">
        <v>5568</v>
      </c>
      <c r="B1954" s="596" t="s">
        <v>4061</v>
      </c>
      <c r="C1954" s="623" t="s">
        <v>4056</v>
      </c>
      <c r="D1954" s="603" t="s">
        <v>409</v>
      </c>
      <c r="E1954" s="209" t="s">
        <v>194</v>
      </c>
      <c r="F1954" s="482" t="s">
        <v>6582</v>
      </c>
      <c r="G1954" s="160" t="s">
        <v>729</v>
      </c>
      <c r="H1954" s="535" t="s">
        <v>1804</v>
      </c>
      <c r="I1954" s="215" t="s">
        <v>768</v>
      </c>
      <c r="J1954" s="257">
        <v>1</v>
      </c>
      <c r="K1954" s="259" t="s">
        <v>185</v>
      </c>
      <c r="L1954" s="215" t="s">
        <v>411</v>
      </c>
      <c r="M1954" s="166">
        <v>1</v>
      </c>
      <c r="N1954" s="329">
        <f t="shared" si="311"/>
        <v>1</v>
      </c>
      <c r="O1954" s="551" t="s">
        <v>6563</v>
      </c>
      <c r="P1954" s="323" t="s">
        <v>6573</v>
      </c>
      <c r="Q1954" s="340">
        <v>2</v>
      </c>
      <c r="R1954" s="223">
        <f t="shared" si="312"/>
        <v>2</v>
      </c>
      <c r="S1954" s="440"/>
      <c r="T1954" s="496"/>
      <c r="U1954" s="193"/>
      <c r="V1954" s="455"/>
      <c r="W1954" s="433"/>
      <c r="X1954" s="433"/>
      <c r="Y1954" s="151"/>
      <c r="Z1954" s="433"/>
      <c r="AA1954" s="433"/>
      <c r="AB1954" s="152"/>
      <c r="AC1954" s="155"/>
      <c r="AD1954" s="119"/>
      <c r="AE1954" s="78"/>
      <c r="AF1954" s="123">
        <f t="shared" si="303"/>
        <v>13521</v>
      </c>
    </row>
    <row r="1955" spans="1:32" ht="230.25" hidden="1" outlineLevel="3" thickBot="1" x14ac:dyDescent="0.25">
      <c r="A1955" s="251" t="s">
        <v>5569</v>
      </c>
      <c r="B1955" s="597"/>
      <c r="C1955" s="599"/>
      <c r="D1955" s="605"/>
      <c r="E1955" s="209" t="s">
        <v>251</v>
      </c>
      <c r="F1955" s="209" t="s">
        <v>3973</v>
      </c>
      <c r="G1955" s="160" t="s">
        <v>729</v>
      </c>
      <c r="H1955" s="535" t="s">
        <v>1804</v>
      </c>
      <c r="I1955" s="215" t="s">
        <v>768</v>
      </c>
      <c r="J1955" s="257">
        <v>1</v>
      </c>
      <c r="K1955" s="134" t="s">
        <v>446</v>
      </c>
      <c r="L1955" s="125" t="s">
        <v>5792</v>
      </c>
      <c r="M1955" s="166">
        <v>1</v>
      </c>
      <c r="N1955" s="329">
        <f t="shared" si="311"/>
        <v>1</v>
      </c>
      <c r="O1955" s="551" t="s">
        <v>6563</v>
      </c>
      <c r="P1955" s="70" t="s">
        <v>103</v>
      </c>
      <c r="Q1955" s="340">
        <v>5</v>
      </c>
      <c r="R1955" s="223">
        <f t="shared" si="312"/>
        <v>5</v>
      </c>
      <c r="S1955" s="440"/>
      <c r="T1955" s="496"/>
      <c r="U1955" s="193"/>
      <c r="V1955" s="455"/>
      <c r="W1955" s="433"/>
      <c r="X1955" s="433"/>
      <c r="Y1955" s="151"/>
      <c r="Z1955" s="433"/>
      <c r="AA1955" s="433"/>
      <c r="AB1955" s="152"/>
      <c r="AC1955" s="155"/>
      <c r="AD1955" s="119"/>
      <c r="AE1955" s="78"/>
      <c r="AF1955" s="123">
        <f t="shared" si="303"/>
        <v>13522</v>
      </c>
    </row>
    <row r="1956" spans="1:32" ht="230.25" hidden="1" outlineLevel="3" thickBot="1" x14ac:dyDescent="0.25">
      <c r="A1956" s="251" t="s">
        <v>5570</v>
      </c>
      <c r="B1956" s="596" t="s">
        <v>4062</v>
      </c>
      <c r="C1956" s="598" t="s">
        <v>4057</v>
      </c>
      <c r="D1956" s="604" t="s">
        <v>3974</v>
      </c>
      <c r="E1956" s="209" t="s">
        <v>160</v>
      </c>
      <c r="F1956" s="209" t="s">
        <v>3973</v>
      </c>
      <c r="G1956" s="160" t="s">
        <v>729</v>
      </c>
      <c r="H1956" s="535" t="s">
        <v>1804</v>
      </c>
      <c r="I1956" s="215" t="s">
        <v>768</v>
      </c>
      <c r="J1956" s="255">
        <v>1</v>
      </c>
      <c r="K1956" s="178" t="s">
        <v>406</v>
      </c>
      <c r="L1956" s="256" t="s">
        <v>407</v>
      </c>
      <c r="M1956" s="166">
        <v>1</v>
      </c>
      <c r="N1956" s="329">
        <f t="shared" si="311"/>
        <v>1</v>
      </c>
      <c r="O1956" s="551" t="s">
        <v>6563</v>
      </c>
      <c r="P1956" s="70" t="s">
        <v>103</v>
      </c>
      <c r="Q1956" s="340">
        <v>5</v>
      </c>
      <c r="R1956" s="223">
        <f t="shared" si="312"/>
        <v>5</v>
      </c>
      <c r="S1956" s="440"/>
      <c r="T1956" s="496"/>
      <c r="U1956" s="193"/>
      <c r="V1956" s="455"/>
      <c r="W1956" s="433"/>
      <c r="X1956" s="433"/>
      <c r="Y1956" s="151"/>
      <c r="Z1956" s="433"/>
      <c r="AA1956" s="433"/>
      <c r="AB1956" s="152"/>
      <c r="AC1956" s="155"/>
      <c r="AD1956" s="119"/>
      <c r="AE1956" s="78"/>
      <c r="AF1956" s="123">
        <f t="shared" si="303"/>
        <v>13523</v>
      </c>
    </row>
    <row r="1957" spans="1:32" ht="230.25" hidden="1" outlineLevel="3" thickBot="1" x14ac:dyDescent="0.25">
      <c r="A1957" s="251" t="s">
        <v>5571</v>
      </c>
      <c r="B1957" s="597"/>
      <c r="C1957" s="599"/>
      <c r="D1957" s="605"/>
      <c r="E1957" s="209" t="s">
        <v>163</v>
      </c>
      <c r="F1957" s="508" t="s">
        <v>6583</v>
      </c>
      <c r="G1957" s="160" t="s">
        <v>729</v>
      </c>
      <c r="H1957" s="535" t="s">
        <v>1804</v>
      </c>
      <c r="I1957" s="215" t="s">
        <v>768</v>
      </c>
      <c r="J1957" s="255">
        <v>1</v>
      </c>
      <c r="K1957" s="259" t="s">
        <v>185</v>
      </c>
      <c r="L1957" s="215" t="s">
        <v>411</v>
      </c>
      <c r="M1957" s="166">
        <v>1</v>
      </c>
      <c r="N1957" s="329">
        <f t="shared" si="311"/>
        <v>1</v>
      </c>
      <c r="O1957" s="551" t="s">
        <v>6563</v>
      </c>
      <c r="P1957" s="323" t="s">
        <v>6573</v>
      </c>
      <c r="Q1957" s="340">
        <v>2</v>
      </c>
      <c r="R1957" s="223">
        <f t="shared" si="312"/>
        <v>2</v>
      </c>
      <c r="S1957" s="440"/>
      <c r="T1957" s="496"/>
      <c r="U1957" s="193"/>
      <c r="V1957" s="455"/>
      <c r="W1957" s="433"/>
      <c r="X1957" s="433"/>
      <c r="Y1957" s="151"/>
      <c r="Z1957" s="433"/>
      <c r="AA1957" s="433"/>
      <c r="AB1957" s="152"/>
      <c r="AC1957" s="155"/>
      <c r="AD1957" s="119"/>
      <c r="AE1957" s="78"/>
      <c r="AF1957" s="123">
        <f t="shared" si="303"/>
        <v>13524</v>
      </c>
    </row>
    <row r="1958" spans="1:32" ht="230.25" hidden="1" outlineLevel="3" thickBot="1" x14ac:dyDescent="0.25">
      <c r="A1958" s="251" t="s">
        <v>5572</v>
      </c>
      <c r="B1958" s="596" t="s">
        <v>4063</v>
      </c>
      <c r="C1958" s="623" t="s">
        <v>4058</v>
      </c>
      <c r="D1958" s="603" t="s">
        <v>1551</v>
      </c>
      <c r="E1958" s="139" t="s">
        <v>160</v>
      </c>
      <c r="F1958" s="139" t="s">
        <v>6584</v>
      </c>
      <c r="G1958" s="133" t="s">
        <v>1416</v>
      </c>
      <c r="H1958" s="535" t="s">
        <v>1804</v>
      </c>
      <c r="I1958" s="133" t="s">
        <v>768</v>
      </c>
      <c r="J1958" s="255">
        <v>1</v>
      </c>
      <c r="K1958" s="133" t="s">
        <v>193</v>
      </c>
      <c r="L1958" s="256" t="s">
        <v>430</v>
      </c>
      <c r="M1958" s="166">
        <v>1</v>
      </c>
      <c r="N1958" s="329">
        <f t="shared" si="311"/>
        <v>1</v>
      </c>
      <c r="O1958" s="551" t="s">
        <v>6563</v>
      </c>
      <c r="P1958" s="152" t="s">
        <v>103</v>
      </c>
      <c r="Q1958" s="340">
        <v>5</v>
      </c>
      <c r="R1958" s="223">
        <f t="shared" si="312"/>
        <v>5</v>
      </c>
      <c r="S1958" s="440"/>
      <c r="T1958" s="496"/>
      <c r="U1958" s="193"/>
      <c r="V1958" s="455"/>
      <c r="W1958" s="433"/>
      <c r="X1958" s="433"/>
      <c r="Y1958" s="151"/>
      <c r="Z1958" s="433"/>
      <c r="AA1958" s="433"/>
      <c r="AB1958" s="152"/>
      <c r="AC1958" s="155"/>
      <c r="AD1958" s="119"/>
      <c r="AE1958" s="78"/>
      <c r="AF1958" s="123">
        <f t="shared" si="303"/>
        <v>13525</v>
      </c>
    </row>
    <row r="1959" spans="1:32" ht="230.25" hidden="1" outlineLevel="3" thickBot="1" x14ac:dyDescent="0.25">
      <c r="A1959" s="251" t="s">
        <v>5573</v>
      </c>
      <c r="B1959" s="597"/>
      <c r="C1959" s="599"/>
      <c r="D1959" s="605"/>
      <c r="E1959" s="139" t="s">
        <v>799</v>
      </c>
      <c r="F1959" s="482" t="s">
        <v>6585</v>
      </c>
      <c r="G1959" s="160" t="s">
        <v>729</v>
      </c>
      <c r="H1959" s="535" t="s">
        <v>1804</v>
      </c>
      <c r="I1959" s="215" t="s">
        <v>768</v>
      </c>
      <c r="J1959" s="257">
        <v>1</v>
      </c>
      <c r="K1959" s="133" t="s">
        <v>193</v>
      </c>
      <c r="L1959" s="256" t="s">
        <v>430</v>
      </c>
      <c r="M1959" s="166">
        <v>1</v>
      </c>
      <c r="N1959" s="329">
        <f t="shared" si="311"/>
        <v>1</v>
      </c>
      <c r="O1959" s="551" t="s">
        <v>6563</v>
      </c>
      <c r="P1959" s="152" t="s">
        <v>103</v>
      </c>
      <c r="Q1959" s="340">
        <v>5</v>
      </c>
      <c r="R1959" s="223">
        <f t="shared" si="312"/>
        <v>5</v>
      </c>
      <c r="S1959" s="440"/>
      <c r="T1959" s="496"/>
      <c r="U1959" s="193"/>
      <c r="V1959" s="455"/>
      <c r="W1959" s="433"/>
      <c r="X1959" s="433"/>
      <c r="Y1959" s="151"/>
      <c r="Z1959" s="433"/>
      <c r="AA1959" s="433"/>
      <c r="AB1959" s="152"/>
      <c r="AC1959" s="155"/>
      <c r="AD1959" s="119"/>
      <c r="AE1959" s="78"/>
      <c r="AF1959" s="123">
        <f t="shared" si="303"/>
        <v>13526</v>
      </c>
    </row>
    <row r="1960" spans="1:32" ht="230.25" hidden="1" outlineLevel="3" thickBot="1" x14ac:dyDescent="0.25">
      <c r="A1960" s="251" t="s">
        <v>5574</v>
      </c>
      <c r="B1960" s="596" t="s">
        <v>4064</v>
      </c>
      <c r="C1960" s="623" t="s">
        <v>4059</v>
      </c>
      <c r="D1960" s="603" t="s">
        <v>1551</v>
      </c>
      <c r="E1960" s="139" t="s">
        <v>160</v>
      </c>
      <c r="F1960" s="139" t="s">
        <v>1545</v>
      </c>
      <c r="G1960" s="133" t="s">
        <v>1416</v>
      </c>
      <c r="H1960" s="535" t="s">
        <v>1804</v>
      </c>
      <c r="I1960" s="133" t="s">
        <v>768</v>
      </c>
      <c r="J1960" s="255">
        <v>1</v>
      </c>
      <c r="K1960" s="133" t="s">
        <v>193</v>
      </c>
      <c r="L1960" s="256" t="s">
        <v>430</v>
      </c>
      <c r="M1960" s="166">
        <v>1</v>
      </c>
      <c r="N1960" s="329">
        <f t="shared" si="311"/>
        <v>1</v>
      </c>
      <c r="O1960" s="551" t="s">
        <v>6563</v>
      </c>
      <c r="P1960" s="152" t="s">
        <v>103</v>
      </c>
      <c r="Q1960" s="340">
        <v>5</v>
      </c>
      <c r="R1960" s="223">
        <f t="shared" si="312"/>
        <v>5</v>
      </c>
      <c r="S1960" s="440"/>
      <c r="T1960" s="496"/>
      <c r="U1960" s="193"/>
      <c r="V1960" s="455"/>
      <c r="W1960" s="433"/>
      <c r="X1960" s="433"/>
      <c r="Y1960" s="151"/>
      <c r="Z1960" s="433"/>
      <c r="AA1960" s="433"/>
      <c r="AB1960" s="152"/>
      <c r="AC1960" s="155"/>
      <c r="AD1960" s="119"/>
      <c r="AE1960" s="78"/>
      <c r="AF1960" s="123">
        <f t="shared" si="303"/>
        <v>13527</v>
      </c>
    </row>
    <row r="1961" spans="1:32" ht="230.25" hidden="1" outlineLevel="3" thickBot="1" x14ac:dyDescent="0.25">
      <c r="A1961" s="251" t="s">
        <v>5575</v>
      </c>
      <c r="B1961" s="597"/>
      <c r="C1961" s="598"/>
      <c r="D1961" s="604"/>
      <c r="E1961" s="139" t="s">
        <v>799</v>
      </c>
      <c r="F1961" s="482" t="s">
        <v>6586</v>
      </c>
      <c r="G1961" s="160" t="s">
        <v>729</v>
      </c>
      <c r="H1961" s="535" t="s">
        <v>1804</v>
      </c>
      <c r="I1961" s="215" t="s">
        <v>768</v>
      </c>
      <c r="J1961" s="257">
        <v>1</v>
      </c>
      <c r="K1961" s="133" t="s">
        <v>193</v>
      </c>
      <c r="L1961" s="256" t="s">
        <v>430</v>
      </c>
      <c r="M1961" s="166">
        <v>1</v>
      </c>
      <c r="N1961" s="329">
        <f t="shared" si="311"/>
        <v>1</v>
      </c>
      <c r="O1961" s="551" t="s">
        <v>6563</v>
      </c>
      <c r="P1961" s="323" t="s">
        <v>6573</v>
      </c>
      <c r="Q1961" s="340">
        <v>2</v>
      </c>
      <c r="R1961" s="223">
        <f t="shared" si="312"/>
        <v>2</v>
      </c>
      <c r="S1961" s="440"/>
      <c r="T1961" s="496"/>
      <c r="U1961" s="193"/>
      <c r="V1961" s="455"/>
      <c r="W1961" s="433"/>
      <c r="X1961" s="433"/>
      <c r="Y1961" s="151"/>
      <c r="Z1961" s="433"/>
      <c r="AA1961" s="433"/>
      <c r="AB1961" s="152"/>
      <c r="AC1961" s="155"/>
      <c r="AD1961" s="119"/>
      <c r="AE1961" s="78"/>
      <c r="AF1961" s="123">
        <f t="shared" si="303"/>
        <v>13528</v>
      </c>
    </row>
    <row r="1962" spans="1:32" ht="230.25" hidden="1" outlineLevel="3" thickBot="1" x14ac:dyDescent="0.25">
      <c r="A1962" s="310" t="s">
        <v>1670</v>
      </c>
      <c r="B1962" s="647" t="s">
        <v>5972</v>
      </c>
      <c r="C1962" s="637" t="s">
        <v>2238</v>
      </c>
      <c r="D1962" s="626" t="s">
        <v>1456</v>
      </c>
      <c r="E1962" s="224" t="s">
        <v>160</v>
      </c>
      <c r="F1962" s="224" t="s">
        <v>1496</v>
      </c>
      <c r="G1962" s="124" t="s">
        <v>1416</v>
      </c>
      <c r="H1962" s="535" t="s">
        <v>1227</v>
      </c>
      <c r="I1962" s="125" t="s">
        <v>768</v>
      </c>
      <c r="J1962" s="257">
        <v>1</v>
      </c>
      <c r="K1962" s="178" t="s">
        <v>193</v>
      </c>
      <c r="L1962" s="125" t="s">
        <v>430</v>
      </c>
      <c r="M1962" s="148">
        <v>1</v>
      </c>
      <c r="N1962" s="329">
        <f t="shared" si="311"/>
        <v>1</v>
      </c>
      <c r="O1962" s="551" t="s">
        <v>6563</v>
      </c>
      <c r="P1962" s="152" t="s">
        <v>103</v>
      </c>
      <c r="Q1962" s="338">
        <v>5</v>
      </c>
      <c r="R1962" s="222">
        <f t="shared" si="312"/>
        <v>5</v>
      </c>
      <c r="S1962" s="440"/>
      <c r="T1962" s="496"/>
      <c r="U1962" s="193"/>
      <c r="V1962" s="455"/>
      <c r="W1962" s="433"/>
      <c r="X1962" s="433"/>
      <c r="Y1962" s="151"/>
      <c r="Z1962" s="433"/>
      <c r="AA1962" s="433"/>
      <c r="AB1962" s="152"/>
      <c r="AC1962" s="155"/>
      <c r="AD1962" s="119"/>
      <c r="AE1962" s="78"/>
      <c r="AF1962" s="123">
        <f t="shared" si="303"/>
        <v>-9876</v>
      </c>
    </row>
    <row r="1963" spans="1:32" ht="230.25" hidden="1" outlineLevel="3" thickBot="1" x14ac:dyDescent="0.25">
      <c r="A1963" s="310" t="s">
        <v>1671</v>
      </c>
      <c r="B1963" s="649"/>
      <c r="C1963" s="637"/>
      <c r="D1963" s="626"/>
      <c r="E1963" s="224" t="s">
        <v>799</v>
      </c>
      <c r="F1963" s="482" t="s">
        <v>6586</v>
      </c>
      <c r="G1963" s="124" t="s">
        <v>1416</v>
      </c>
      <c r="H1963" s="535" t="s">
        <v>1227</v>
      </c>
      <c r="I1963" s="125" t="s">
        <v>768</v>
      </c>
      <c r="J1963" s="257">
        <v>1</v>
      </c>
      <c r="K1963" s="178" t="s">
        <v>193</v>
      </c>
      <c r="L1963" s="125" t="s">
        <v>1199</v>
      </c>
      <c r="M1963" s="148">
        <v>1</v>
      </c>
      <c r="N1963" s="329">
        <f t="shared" si="311"/>
        <v>1</v>
      </c>
      <c r="O1963" s="551" t="s">
        <v>6563</v>
      </c>
      <c r="P1963" s="323" t="s">
        <v>6573</v>
      </c>
      <c r="Q1963" s="340">
        <v>2</v>
      </c>
      <c r="R1963" s="222">
        <f t="shared" si="312"/>
        <v>2</v>
      </c>
      <c r="S1963" s="440"/>
      <c r="T1963" s="496"/>
      <c r="U1963" s="193"/>
      <c r="V1963" s="455"/>
      <c r="W1963" s="433"/>
      <c r="X1963" s="433"/>
      <c r="Y1963" s="151"/>
      <c r="Z1963" s="433"/>
      <c r="AA1963" s="433"/>
      <c r="AB1963" s="152"/>
      <c r="AC1963" s="155"/>
      <c r="AD1963" s="119"/>
      <c r="AE1963" s="78"/>
      <c r="AF1963" s="123">
        <f t="shared" si="303"/>
        <v>-9877</v>
      </c>
    </row>
    <row r="1964" spans="1:32" ht="230.25" hidden="1" outlineLevel="3" thickBot="1" x14ac:dyDescent="0.25">
      <c r="A1964" s="310" t="s">
        <v>1672</v>
      </c>
      <c r="B1964" s="606" t="s">
        <v>4123</v>
      </c>
      <c r="C1964" s="623" t="s">
        <v>2239</v>
      </c>
      <c r="D1964" s="603" t="s">
        <v>1497</v>
      </c>
      <c r="E1964" s="224" t="s">
        <v>1439</v>
      </c>
      <c r="F1964" s="482" t="s">
        <v>6576</v>
      </c>
      <c r="G1964" s="124" t="s">
        <v>1416</v>
      </c>
      <c r="H1964" s="535" t="s">
        <v>1227</v>
      </c>
      <c r="I1964" s="125" t="s">
        <v>768</v>
      </c>
      <c r="J1964" s="257">
        <v>1</v>
      </c>
      <c r="K1964" s="178" t="s">
        <v>193</v>
      </c>
      <c r="L1964" s="125" t="s">
        <v>430</v>
      </c>
      <c r="M1964" s="148">
        <v>1</v>
      </c>
      <c r="N1964" s="329">
        <f t="shared" si="311"/>
        <v>1</v>
      </c>
      <c r="O1964" s="551" t="s">
        <v>6563</v>
      </c>
      <c r="P1964" s="323" t="s">
        <v>6573</v>
      </c>
      <c r="Q1964" s="338">
        <v>2</v>
      </c>
      <c r="R1964" s="222">
        <f t="shared" si="312"/>
        <v>2</v>
      </c>
      <c r="S1964" s="440"/>
      <c r="T1964" s="496"/>
      <c r="U1964" s="193"/>
      <c r="V1964" s="455"/>
      <c r="W1964" s="433"/>
      <c r="X1964" s="433"/>
      <c r="Y1964" s="151"/>
      <c r="Z1964" s="433"/>
      <c r="AA1964" s="433"/>
      <c r="AB1964" s="152"/>
      <c r="AC1964" s="155"/>
      <c r="AD1964" s="119"/>
      <c r="AE1964" s="78"/>
      <c r="AF1964" s="123">
        <f t="shared" si="303"/>
        <v>-9878</v>
      </c>
    </row>
    <row r="1965" spans="1:32" ht="230.25" hidden="1" outlineLevel="3" thickBot="1" x14ac:dyDescent="0.25">
      <c r="A1965" s="310" t="s">
        <v>1673</v>
      </c>
      <c r="B1965" s="629"/>
      <c r="C1965" s="598"/>
      <c r="D1965" s="604"/>
      <c r="E1965" s="224" t="s">
        <v>1438</v>
      </c>
      <c r="F1965" s="482" t="s">
        <v>6577</v>
      </c>
      <c r="G1965" s="124" t="s">
        <v>1416</v>
      </c>
      <c r="H1965" s="535" t="s">
        <v>1227</v>
      </c>
      <c r="I1965" s="125" t="s">
        <v>768</v>
      </c>
      <c r="J1965" s="257">
        <v>1</v>
      </c>
      <c r="K1965" s="178" t="s">
        <v>193</v>
      </c>
      <c r="L1965" s="125" t="s">
        <v>430</v>
      </c>
      <c r="M1965" s="166">
        <v>1</v>
      </c>
      <c r="N1965" s="329">
        <f t="shared" si="311"/>
        <v>1</v>
      </c>
      <c r="O1965" s="551" t="s">
        <v>6563</v>
      </c>
      <c r="P1965" s="152" t="s">
        <v>6109</v>
      </c>
      <c r="Q1965" s="338">
        <v>3</v>
      </c>
      <c r="R1965" s="222">
        <f t="shared" si="312"/>
        <v>3</v>
      </c>
      <c r="S1965" s="440"/>
      <c r="T1965" s="496"/>
      <c r="U1965" s="193"/>
      <c r="V1965" s="455"/>
      <c r="W1965" s="433"/>
      <c r="X1965" s="433"/>
      <c r="Y1965" s="151"/>
      <c r="Z1965" s="433"/>
      <c r="AA1965" s="433"/>
      <c r="AB1965" s="152"/>
      <c r="AC1965" s="155"/>
      <c r="AD1965" s="119"/>
      <c r="AE1965" s="78"/>
      <c r="AF1965" s="123">
        <f t="shared" si="303"/>
        <v>-9879</v>
      </c>
    </row>
    <row r="1966" spans="1:32" ht="230.25" hidden="1" outlineLevel="3" thickBot="1" x14ac:dyDescent="0.25">
      <c r="A1966" s="460" t="s">
        <v>6285</v>
      </c>
      <c r="B1966" s="607"/>
      <c r="C1966" s="599"/>
      <c r="D1966" s="605"/>
      <c r="E1966" s="459" t="s">
        <v>5975</v>
      </c>
      <c r="F1966" s="224" t="s">
        <v>1454</v>
      </c>
      <c r="G1966" s="124" t="s">
        <v>1416</v>
      </c>
      <c r="H1966" s="535" t="s">
        <v>1227</v>
      </c>
      <c r="I1966" s="125" t="s">
        <v>768</v>
      </c>
      <c r="J1966" s="257">
        <v>1</v>
      </c>
      <c r="K1966" s="178" t="s">
        <v>6120</v>
      </c>
      <c r="L1966" s="256" t="s">
        <v>6133</v>
      </c>
      <c r="M1966" s="166">
        <v>2</v>
      </c>
      <c r="N1966" s="329">
        <f t="shared" ref="N1966" si="313">J1966*M1966</f>
        <v>2</v>
      </c>
      <c r="O1966" s="551" t="s">
        <v>6563</v>
      </c>
      <c r="P1966" s="152" t="s">
        <v>6109</v>
      </c>
      <c r="Q1966" s="338">
        <v>3</v>
      </c>
      <c r="R1966" s="222">
        <f t="shared" ref="R1966" si="314">J1966*M1966*Q1966</f>
        <v>6</v>
      </c>
      <c r="S1966" s="440"/>
      <c r="T1966" s="496"/>
      <c r="U1966" s="193"/>
      <c r="V1966" s="455"/>
      <c r="W1966" s="433"/>
      <c r="X1966" s="433"/>
      <c r="Y1966" s="151"/>
      <c r="Z1966" s="433"/>
      <c r="AA1966" s="433"/>
      <c r="AB1966" s="152"/>
      <c r="AC1966" s="155"/>
      <c r="AD1966" s="119"/>
      <c r="AE1966" s="78"/>
      <c r="AF1966" s="123">
        <f t="shared" si="303"/>
        <v>14835</v>
      </c>
    </row>
    <row r="1967" spans="1:32" ht="230.25" hidden="1" outlineLevel="3" thickBot="1" x14ac:dyDescent="0.25">
      <c r="A1967" s="310" t="s">
        <v>1674</v>
      </c>
      <c r="B1967" s="639" t="s">
        <v>5973</v>
      </c>
      <c r="C1967" s="637" t="s">
        <v>2240</v>
      </c>
      <c r="D1967" s="626" t="s">
        <v>1455</v>
      </c>
      <c r="E1967" s="224" t="s">
        <v>160</v>
      </c>
      <c r="F1967" s="482" t="s">
        <v>6587</v>
      </c>
      <c r="G1967" s="124" t="s">
        <v>1416</v>
      </c>
      <c r="H1967" s="535" t="s">
        <v>1227</v>
      </c>
      <c r="I1967" s="125" t="s">
        <v>768</v>
      </c>
      <c r="J1967" s="257">
        <v>1</v>
      </c>
      <c r="K1967" s="178" t="s">
        <v>193</v>
      </c>
      <c r="L1967" s="125" t="s">
        <v>430</v>
      </c>
      <c r="M1967" s="148">
        <v>1</v>
      </c>
      <c r="N1967" s="329">
        <f t="shared" ref="N1967:N1986" si="315">J1967*M1967</f>
        <v>1</v>
      </c>
      <c r="O1967" s="551" t="s">
        <v>6563</v>
      </c>
      <c r="P1967" s="323" t="s">
        <v>6573</v>
      </c>
      <c r="Q1967" s="338">
        <v>2</v>
      </c>
      <c r="R1967" s="222">
        <f t="shared" ref="R1967:R1986" si="316">J1967*M1967*Q1967</f>
        <v>2</v>
      </c>
      <c r="S1967" s="440"/>
      <c r="T1967" s="496"/>
      <c r="U1967" s="193"/>
      <c r="V1967" s="455"/>
      <c r="W1967" s="433"/>
      <c r="X1967" s="433"/>
      <c r="Y1967" s="151"/>
      <c r="Z1967" s="433"/>
      <c r="AA1967" s="433"/>
      <c r="AB1967" s="152"/>
      <c r="AC1967" s="155"/>
      <c r="AD1967" s="119"/>
      <c r="AE1967" s="78"/>
      <c r="AF1967" s="123">
        <f t="shared" si="303"/>
        <v>-9880</v>
      </c>
    </row>
    <row r="1968" spans="1:32" ht="230.25" hidden="1" outlineLevel="3" thickBot="1" x14ac:dyDescent="0.25">
      <c r="A1968" s="310" t="s">
        <v>1675</v>
      </c>
      <c r="B1968" s="639"/>
      <c r="C1968" s="637"/>
      <c r="D1968" s="626"/>
      <c r="E1968" s="224" t="s">
        <v>1445</v>
      </c>
      <c r="F1968" s="224" t="s">
        <v>1594</v>
      </c>
      <c r="G1968" s="124" t="s">
        <v>1416</v>
      </c>
      <c r="H1968" s="535" t="s">
        <v>1227</v>
      </c>
      <c r="I1968" s="125" t="s">
        <v>768</v>
      </c>
      <c r="J1968" s="257">
        <v>1</v>
      </c>
      <c r="K1968" s="178" t="s">
        <v>193</v>
      </c>
      <c r="L1968" s="125" t="s">
        <v>1199</v>
      </c>
      <c r="M1968" s="148">
        <v>1</v>
      </c>
      <c r="N1968" s="329">
        <f t="shared" si="315"/>
        <v>1</v>
      </c>
      <c r="O1968" s="551" t="s">
        <v>6563</v>
      </c>
      <c r="P1968" s="152" t="s">
        <v>103</v>
      </c>
      <c r="Q1968" s="338">
        <v>5</v>
      </c>
      <c r="R1968" s="222">
        <f t="shared" si="316"/>
        <v>5</v>
      </c>
      <c r="S1968" s="440"/>
      <c r="T1968" s="496"/>
      <c r="U1968" s="193"/>
      <c r="V1968" s="455"/>
      <c r="W1968" s="433"/>
      <c r="X1968" s="433"/>
      <c r="Y1968" s="151"/>
      <c r="Z1968" s="433"/>
      <c r="AA1968" s="433"/>
      <c r="AB1968" s="152"/>
      <c r="AC1968" s="155"/>
      <c r="AD1968" s="119"/>
      <c r="AE1968" s="78"/>
      <c r="AF1968" s="123">
        <f t="shared" si="303"/>
        <v>-9881</v>
      </c>
    </row>
    <row r="1969" spans="1:32" ht="230.25" hidden="1" outlineLevel="3" thickBot="1" x14ac:dyDescent="0.25">
      <c r="A1969" s="310" t="s">
        <v>1676</v>
      </c>
      <c r="B1969" s="596" t="s">
        <v>5974</v>
      </c>
      <c r="C1969" s="637" t="s">
        <v>2241</v>
      </c>
      <c r="D1969" s="626" t="s">
        <v>1456</v>
      </c>
      <c r="E1969" s="224" t="s">
        <v>160</v>
      </c>
      <c r="F1969" s="224" t="s">
        <v>1498</v>
      </c>
      <c r="G1969" s="124" t="s">
        <v>1416</v>
      </c>
      <c r="H1969" s="535" t="s">
        <v>1227</v>
      </c>
      <c r="I1969" s="125" t="s">
        <v>768</v>
      </c>
      <c r="J1969" s="257">
        <v>1</v>
      </c>
      <c r="K1969" s="178" t="s">
        <v>193</v>
      </c>
      <c r="L1969" s="125" t="s">
        <v>430</v>
      </c>
      <c r="M1969" s="148">
        <v>1</v>
      </c>
      <c r="N1969" s="329">
        <f t="shared" si="315"/>
        <v>1</v>
      </c>
      <c r="O1969" s="551" t="s">
        <v>6563</v>
      </c>
      <c r="P1969" s="152" t="s">
        <v>103</v>
      </c>
      <c r="Q1969" s="338">
        <v>5</v>
      </c>
      <c r="R1969" s="222">
        <f t="shared" si="316"/>
        <v>5</v>
      </c>
      <c r="S1969" s="440"/>
      <c r="T1969" s="496"/>
      <c r="U1969" s="193"/>
      <c r="V1969" s="455"/>
      <c r="W1969" s="433"/>
      <c r="X1969" s="433"/>
      <c r="Y1969" s="151"/>
      <c r="Z1969" s="433"/>
      <c r="AA1969" s="433"/>
      <c r="AB1969" s="152"/>
      <c r="AC1969" s="155"/>
      <c r="AD1969" s="119"/>
      <c r="AE1969" s="78"/>
      <c r="AF1969" s="123">
        <f t="shared" ref="AF1969:AF2032" si="317">VALUE(RIGHT((IF(A1969="",0,A1969)),5))</f>
        <v>-9882</v>
      </c>
    </row>
    <row r="1970" spans="1:32" ht="230.25" hidden="1" outlineLevel="3" thickBot="1" x14ac:dyDescent="0.25">
      <c r="A1970" s="310" t="s">
        <v>1677</v>
      </c>
      <c r="B1970" s="597"/>
      <c r="C1970" s="637"/>
      <c r="D1970" s="626"/>
      <c r="E1970" s="224" t="s">
        <v>1445</v>
      </c>
      <c r="F1970" s="224" t="s">
        <v>1595</v>
      </c>
      <c r="G1970" s="124" t="s">
        <v>1416</v>
      </c>
      <c r="H1970" s="535" t="s">
        <v>1227</v>
      </c>
      <c r="I1970" s="125" t="s">
        <v>768</v>
      </c>
      <c r="J1970" s="257">
        <v>1</v>
      </c>
      <c r="K1970" s="178" t="s">
        <v>193</v>
      </c>
      <c r="L1970" s="125" t="s">
        <v>1199</v>
      </c>
      <c r="M1970" s="331">
        <v>1</v>
      </c>
      <c r="N1970" s="329">
        <f t="shared" si="315"/>
        <v>1</v>
      </c>
      <c r="O1970" s="551" t="s">
        <v>6563</v>
      </c>
      <c r="P1970" s="152" t="s">
        <v>103</v>
      </c>
      <c r="Q1970" s="338">
        <v>5</v>
      </c>
      <c r="R1970" s="222">
        <f t="shared" si="316"/>
        <v>5</v>
      </c>
      <c r="S1970" s="440"/>
      <c r="T1970" s="496"/>
      <c r="U1970" s="193"/>
      <c r="V1970" s="455"/>
      <c r="W1970" s="433"/>
      <c r="X1970" s="433"/>
      <c r="Y1970" s="151"/>
      <c r="Z1970" s="433"/>
      <c r="AA1970" s="433"/>
      <c r="AB1970" s="152"/>
      <c r="AC1970" s="155"/>
      <c r="AD1970" s="119"/>
      <c r="AE1970" s="78"/>
      <c r="AF1970" s="123">
        <f t="shared" si="317"/>
        <v>-9883</v>
      </c>
    </row>
    <row r="1971" spans="1:32" ht="230.25" hidden="1" outlineLevel="3" thickBot="1" x14ac:dyDescent="0.25">
      <c r="A1971" s="251" t="s">
        <v>5576</v>
      </c>
      <c r="B1971" s="596" t="s">
        <v>4065</v>
      </c>
      <c r="C1971" s="635" t="s">
        <v>4071</v>
      </c>
      <c r="D1971" s="627" t="s">
        <v>409</v>
      </c>
      <c r="E1971" s="139" t="s">
        <v>208</v>
      </c>
      <c r="F1971" s="209" t="s">
        <v>1549</v>
      </c>
      <c r="G1971" s="160" t="s">
        <v>729</v>
      </c>
      <c r="H1971" s="535" t="s">
        <v>1804</v>
      </c>
      <c r="I1971" s="215" t="s">
        <v>768</v>
      </c>
      <c r="J1971" s="257">
        <v>1</v>
      </c>
      <c r="K1971" s="259" t="s">
        <v>192</v>
      </c>
      <c r="L1971" s="215" t="s">
        <v>203</v>
      </c>
      <c r="M1971" s="166">
        <v>1</v>
      </c>
      <c r="N1971" s="329">
        <f t="shared" si="315"/>
        <v>1</v>
      </c>
      <c r="O1971" s="551" t="s">
        <v>6563</v>
      </c>
      <c r="P1971" s="158" t="s">
        <v>675</v>
      </c>
      <c r="Q1971" s="340">
        <v>5</v>
      </c>
      <c r="R1971" s="223">
        <f t="shared" si="316"/>
        <v>5</v>
      </c>
      <c r="S1971" s="440"/>
      <c r="T1971" s="496"/>
      <c r="U1971" s="193"/>
      <c r="V1971" s="455"/>
      <c r="W1971" s="433"/>
      <c r="X1971" s="433"/>
      <c r="Y1971" s="151"/>
      <c r="Z1971" s="433"/>
      <c r="AA1971" s="433"/>
      <c r="AB1971" s="152"/>
      <c r="AC1971" s="155"/>
      <c r="AD1971" s="119"/>
      <c r="AE1971" s="78"/>
      <c r="AF1971" s="123">
        <f t="shared" si="317"/>
        <v>13529</v>
      </c>
    </row>
    <row r="1972" spans="1:32" ht="230.25" hidden="1" outlineLevel="3" thickBot="1" x14ac:dyDescent="0.25">
      <c r="A1972" s="251" t="s">
        <v>5577</v>
      </c>
      <c r="B1972" s="597"/>
      <c r="C1972" s="635"/>
      <c r="D1972" s="627"/>
      <c r="E1972" s="209" t="s">
        <v>1950</v>
      </c>
      <c r="F1972" s="482" t="s">
        <v>6588</v>
      </c>
      <c r="G1972" s="160" t="s">
        <v>729</v>
      </c>
      <c r="H1972" s="535" t="s">
        <v>1804</v>
      </c>
      <c r="I1972" s="215" t="s">
        <v>768</v>
      </c>
      <c r="J1972" s="257">
        <v>1</v>
      </c>
      <c r="K1972" s="178" t="s">
        <v>453</v>
      </c>
      <c r="L1972" s="256" t="s">
        <v>449</v>
      </c>
      <c r="M1972" s="334">
        <v>1</v>
      </c>
      <c r="N1972" s="329">
        <f t="shared" si="315"/>
        <v>1</v>
      </c>
      <c r="O1972" s="551" t="s">
        <v>6563</v>
      </c>
      <c r="P1972" s="323" t="s">
        <v>103</v>
      </c>
      <c r="Q1972" s="340">
        <v>5</v>
      </c>
      <c r="R1972" s="223">
        <f t="shared" si="316"/>
        <v>5</v>
      </c>
      <c r="S1972" s="440"/>
      <c r="T1972" s="496"/>
      <c r="U1972" s="193"/>
      <c r="V1972" s="455"/>
      <c r="W1972" s="433"/>
      <c r="X1972" s="433"/>
      <c r="Y1972" s="151"/>
      <c r="Z1972" s="433"/>
      <c r="AA1972" s="433"/>
      <c r="AB1972" s="152"/>
      <c r="AC1972" s="155"/>
      <c r="AD1972" s="119"/>
      <c r="AE1972" s="78"/>
      <c r="AF1972" s="123">
        <f t="shared" si="317"/>
        <v>13530</v>
      </c>
    </row>
    <row r="1973" spans="1:32" ht="230.25" hidden="1" outlineLevel="3" thickBot="1" x14ac:dyDescent="0.25">
      <c r="A1973" s="251" t="s">
        <v>5578</v>
      </c>
      <c r="B1973" s="596" t="s">
        <v>4065</v>
      </c>
      <c r="C1973" s="635" t="s">
        <v>4072</v>
      </c>
      <c r="D1973" s="627" t="s">
        <v>409</v>
      </c>
      <c r="E1973" s="139" t="s">
        <v>208</v>
      </c>
      <c r="F1973" s="209" t="s">
        <v>1549</v>
      </c>
      <c r="G1973" s="160" t="s">
        <v>729</v>
      </c>
      <c r="H1973" s="535" t="s">
        <v>1804</v>
      </c>
      <c r="I1973" s="215" t="s">
        <v>768</v>
      </c>
      <c r="J1973" s="257">
        <v>1</v>
      </c>
      <c r="K1973" s="259" t="s">
        <v>192</v>
      </c>
      <c r="L1973" s="215" t="s">
        <v>203</v>
      </c>
      <c r="M1973" s="166">
        <v>1</v>
      </c>
      <c r="N1973" s="329">
        <f t="shared" si="315"/>
        <v>1</v>
      </c>
      <c r="O1973" s="551" t="s">
        <v>6563</v>
      </c>
      <c r="P1973" s="158" t="s">
        <v>675</v>
      </c>
      <c r="Q1973" s="340">
        <v>5</v>
      </c>
      <c r="R1973" s="223">
        <f t="shared" si="316"/>
        <v>5</v>
      </c>
      <c r="S1973" s="440"/>
      <c r="T1973" s="496"/>
      <c r="U1973" s="193"/>
      <c r="V1973" s="455"/>
      <c r="W1973" s="433"/>
      <c r="X1973" s="433"/>
      <c r="Y1973" s="151"/>
      <c r="Z1973" s="433"/>
      <c r="AA1973" s="433"/>
      <c r="AB1973" s="152"/>
      <c r="AC1973" s="155"/>
      <c r="AD1973" s="119"/>
      <c r="AE1973" s="78"/>
      <c r="AF1973" s="123">
        <f t="shared" si="317"/>
        <v>13531</v>
      </c>
    </row>
    <row r="1974" spans="1:32" ht="230.25" hidden="1" outlineLevel="3" thickBot="1" x14ac:dyDescent="0.25">
      <c r="A1974" s="251" t="s">
        <v>5579</v>
      </c>
      <c r="B1974" s="597"/>
      <c r="C1974" s="635"/>
      <c r="D1974" s="627"/>
      <c r="E1974" s="209" t="s">
        <v>1950</v>
      </c>
      <c r="F1974" s="482" t="s">
        <v>6589</v>
      </c>
      <c r="G1974" s="160" t="s">
        <v>729</v>
      </c>
      <c r="H1974" s="535" t="s">
        <v>1804</v>
      </c>
      <c r="I1974" s="215" t="s">
        <v>768</v>
      </c>
      <c r="J1974" s="257">
        <v>1</v>
      </c>
      <c r="K1974" s="178" t="s">
        <v>453</v>
      </c>
      <c r="L1974" s="256" t="s">
        <v>449</v>
      </c>
      <c r="M1974" s="253">
        <v>1</v>
      </c>
      <c r="N1974" s="329">
        <f t="shared" si="315"/>
        <v>1</v>
      </c>
      <c r="O1974" s="551" t="s">
        <v>6563</v>
      </c>
      <c r="P1974" s="323" t="s">
        <v>6573</v>
      </c>
      <c r="Q1974" s="340">
        <v>2</v>
      </c>
      <c r="R1974" s="223">
        <f t="shared" si="316"/>
        <v>2</v>
      </c>
      <c r="S1974" s="440"/>
      <c r="T1974" s="496"/>
      <c r="U1974" s="193"/>
      <c r="V1974" s="455"/>
      <c r="W1974" s="433"/>
      <c r="X1974" s="433"/>
      <c r="Y1974" s="151"/>
      <c r="Z1974" s="433"/>
      <c r="AA1974" s="433"/>
      <c r="AB1974" s="152"/>
      <c r="AC1974" s="155"/>
      <c r="AD1974" s="119"/>
      <c r="AE1974" s="78"/>
      <c r="AF1974" s="123">
        <f t="shared" si="317"/>
        <v>13532</v>
      </c>
    </row>
    <row r="1975" spans="1:32" ht="230.25" hidden="1" outlineLevel="3" thickBot="1" x14ac:dyDescent="0.25">
      <c r="A1975" s="251" t="s">
        <v>5580</v>
      </c>
      <c r="B1975" s="596" t="s">
        <v>4067</v>
      </c>
      <c r="C1975" s="598" t="s">
        <v>4073</v>
      </c>
      <c r="D1975" s="604" t="s">
        <v>409</v>
      </c>
      <c r="E1975" s="209" t="s">
        <v>194</v>
      </c>
      <c r="F1975" s="482" t="s">
        <v>6588</v>
      </c>
      <c r="G1975" s="160" t="s">
        <v>729</v>
      </c>
      <c r="H1975" s="535" t="s">
        <v>1804</v>
      </c>
      <c r="I1975" s="215" t="s">
        <v>768</v>
      </c>
      <c r="J1975" s="257">
        <v>1</v>
      </c>
      <c r="K1975" s="259" t="s">
        <v>185</v>
      </c>
      <c r="L1975" s="215" t="s">
        <v>411</v>
      </c>
      <c r="M1975" s="166">
        <v>1</v>
      </c>
      <c r="N1975" s="329">
        <f t="shared" si="315"/>
        <v>1</v>
      </c>
      <c r="O1975" s="551" t="s">
        <v>6563</v>
      </c>
      <c r="P1975" s="323" t="s">
        <v>103</v>
      </c>
      <c r="Q1975" s="340">
        <v>2</v>
      </c>
      <c r="R1975" s="223">
        <f t="shared" si="316"/>
        <v>2</v>
      </c>
      <c r="S1975" s="440"/>
      <c r="T1975" s="496"/>
      <c r="U1975" s="193"/>
      <c r="V1975" s="455"/>
      <c r="W1975" s="433"/>
      <c r="X1975" s="433"/>
      <c r="Y1975" s="151"/>
      <c r="Z1975" s="433"/>
      <c r="AA1975" s="433"/>
      <c r="AB1975" s="152"/>
      <c r="AC1975" s="155"/>
      <c r="AD1975" s="119"/>
      <c r="AE1975" s="78"/>
      <c r="AF1975" s="123">
        <f t="shared" si="317"/>
        <v>13533</v>
      </c>
    </row>
    <row r="1976" spans="1:32" ht="230.25" hidden="1" outlineLevel="3" thickBot="1" x14ac:dyDescent="0.25">
      <c r="A1976" s="251" t="s">
        <v>5581</v>
      </c>
      <c r="B1976" s="597"/>
      <c r="C1976" s="599"/>
      <c r="D1976" s="605"/>
      <c r="E1976" s="209" t="s">
        <v>251</v>
      </c>
      <c r="F1976" s="209" t="s">
        <v>3973</v>
      </c>
      <c r="G1976" s="160" t="s">
        <v>729</v>
      </c>
      <c r="H1976" s="535" t="s">
        <v>1804</v>
      </c>
      <c r="I1976" s="215" t="s">
        <v>768</v>
      </c>
      <c r="J1976" s="257">
        <v>1</v>
      </c>
      <c r="K1976" s="134" t="s">
        <v>446</v>
      </c>
      <c r="L1976" s="125" t="s">
        <v>5792</v>
      </c>
      <c r="M1976" s="166">
        <v>1</v>
      </c>
      <c r="N1976" s="329">
        <f t="shared" si="315"/>
        <v>1</v>
      </c>
      <c r="O1976" s="551" t="s">
        <v>6563</v>
      </c>
      <c r="P1976" s="70" t="s">
        <v>103</v>
      </c>
      <c r="Q1976" s="340">
        <v>5</v>
      </c>
      <c r="R1976" s="223">
        <f t="shared" si="316"/>
        <v>5</v>
      </c>
      <c r="S1976" s="440"/>
      <c r="T1976" s="496"/>
      <c r="U1976" s="193"/>
      <c r="V1976" s="455"/>
      <c r="W1976" s="433"/>
      <c r="X1976" s="433"/>
      <c r="Y1976" s="151"/>
      <c r="Z1976" s="433"/>
      <c r="AA1976" s="433"/>
      <c r="AB1976" s="152"/>
      <c r="AC1976" s="155"/>
      <c r="AD1976" s="119"/>
      <c r="AE1976" s="78"/>
      <c r="AF1976" s="123">
        <f t="shared" si="317"/>
        <v>13534</v>
      </c>
    </row>
    <row r="1977" spans="1:32" ht="230.25" hidden="1" outlineLevel="3" thickBot="1" x14ac:dyDescent="0.25">
      <c r="A1977" s="251" t="s">
        <v>5582</v>
      </c>
      <c r="B1977" s="596" t="s">
        <v>4067</v>
      </c>
      <c r="C1977" s="623" t="s">
        <v>4074</v>
      </c>
      <c r="D1977" s="603" t="s">
        <v>409</v>
      </c>
      <c r="E1977" s="209" t="s">
        <v>194</v>
      </c>
      <c r="F1977" s="482" t="s">
        <v>6590</v>
      </c>
      <c r="G1977" s="160" t="s">
        <v>729</v>
      </c>
      <c r="H1977" s="535" t="s">
        <v>1804</v>
      </c>
      <c r="I1977" s="215" t="s">
        <v>768</v>
      </c>
      <c r="J1977" s="257">
        <v>1</v>
      </c>
      <c r="K1977" s="259" t="s">
        <v>185</v>
      </c>
      <c r="L1977" s="215" t="s">
        <v>411</v>
      </c>
      <c r="M1977" s="166">
        <v>1</v>
      </c>
      <c r="N1977" s="329">
        <f t="shared" si="315"/>
        <v>1</v>
      </c>
      <c r="O1977" s="551" t="s">
        <v>6563</v>
      </c>
      <c r="P1977" s="323" t="s">
        <v>6573</v>
      </c>
      <c r="Q1977" s="340">
        <v>2</v>
      </c>
      <c r="R1977" s="223">
        <f t="shared" si="316"/>
        <v>2</v>
      </c>
      <c r="S1977" s="440"/>
      <c r="T1977" s="496"/>
      <c r="U1977" s="193"/>
      <c r="V1977" s="455"/>
      <c r="W1977" s="433"/>
      <c r="X1977" s="433"/>
      <c r="Y1977" s="151"/>
      <c r="Z1977" s="433"/>
      <c r="AA1977" s="433"/>
      <c r="AB1977" s="152"/>
      <c r="AC1977" s="155"/>
      <c r="AD1977" s="119"/>
      <c r="AE1977" s="78"/>
      <c r="AF1977" s="123">
        <f t="shared" si="317"/>
        <v>13535</v>
      </c>
    </row>
    <row r="1978" spans="1:32" ht="230.25" hidden="1" outlineLevel="3" thickBot="1" x14ac:dyDescent="0.25">
      <c r="A1978" s="251" t="s">
        <v>5583</v>
      </c>
      <c r="B1978" s="597"/>
      <c r="C1978" s="599"/>
      <c r="D1978" s="605"/>
      <c r="E1978" s="209" t="s">
        <v>251</v>
      </c>
      <c r="F1978" s="209" t="s">
        <v>3973</v>
      </c>
      <c r="G1978" s="160" t="s">
        <v>729</v>
      </c>
      <c r="H1978" s="535" t="s">
        <v>1804</v>
      </c>
      <c r="I1978" s="215" t="s">
        <v>768</v>
      </c>
      <c r="J1978" s="257">
        <v>1</v>
      </c>
      <c r="K1978" s="134" t="s">
        <v>446</v>
      </c>
      <c r="L1978" s="125" t="s">
        <v>5792</v>
      </c>
      <c r="M1978" s="166">
        <v>1</v>
      </c>
      <c r="N1978" s="329">
        <f t="shared" si="315"/>
        <v>1</v>
      </c>
      <c r="O1978" s="551" t="s">
        <v>6563</v>
      </c>
      <c r="P1978" s="70" t="s">
        <v>103</v>
      </c>
      <c r="Q1978" s="340">
        <v>5</v>
      </c>
      <c r="R1978" s="223">
        <f t="shared" si="316"/>
        <v>5</v>
      </c>
      <c r="S1978" s="440"/>
      <c r="T1978" s="496"/>
      <c r="U1978" s="193"/>
      <c r="V1978" s="455"/>
      <c r="W1978" s="433"/>
      <c r="X1978" s="433"/>
      <c r="Y1978" s="151"/>
      <c r="Z1978" s="433"/>
      <c r="AA1978" s="433"/>
      <c r="AB1978" s="152"/>
      <c r="AC1978" s="155"/>
      <c r="AD1978" s="119"/>
      <c r="AE1978" s="78"/>
      <c r="AF1978" s="123">
        <f t="shared" si="317"/>
        <v>13536</v>
      </c>
    </row>
    <row r="1979" spans="1:32" ht="230.25" hidden="1" outlineLevel="3" thickBot="1" x14ac:dyDescent="0.25">
      <c r="A1979" s="251" t="s">
        <v>5584</v>
      </c>
      <c r="B1979" s="596" t="s">
        <v>4068</v>
      </c>
      <c r="C1979" s="598" t="s">
        <v>4075</v>
      </c>
      <c r="D1979" s="604" t="s">
        <v>3974</v>
      </c>
      <c r="E1979" s="209" t="s">
        <v>160</v>
      </c>
      <c r="F1979" s="209" t="s">
        <v>3973</v>
      </c>
      <c r="G1979" s="160" t="s">
        <v>729</v>
      </c>
      <c r="H1979" s="535" t="s">
        <v>1804</v>
      </c>
      <c r="I1979" s="215" t="s">
        <v>768</v>
      </c>
      <c r="J1979" s="255">
        <v>1</v>
      </c>
      <c r="K1979" s="178" t="s">
        <v>406</v>
      </c>
      <c r="L1979" s="256" t="s">
        <v>407</v>
      </c>
      <c r="M1979" s="166">
        <v>1</v>
      </c>
      <c r="N1979" s="329">
        <f t="shared" si="315"/>
        <v>1</v>
      </c>
      <c r="O1979" s="551" t="s">
        <v>6563</v>
      </c>
      <c r="P1979" s="70" t="s">
        <v>103</v>
      </c>
      <c r="Q1979" s="340">
        <v>5</v>
      </c>
      <c r="R1979" s="223">
        <f t="shared" si="316"/>
        <v>5</v>
      </c>
      <c r="S1979" s="440"/>
      <c r="T1979" s="496"/>
      <c r="U1979" s="193"/>
      <c r="V1979" s="455"/>
      <c r="W1979" s="433"/>
      <c r="X1979" s="433"/>
      <c r="Y1979" s="151"/>
      <c r="Z1979" s="433"/>
      <c r="AA1979" s="433"/>
      <c r="AB1979" s="152"/>
      <c r="AC1979" s="155"/>
      <c r="AD1979" s="119"/>
      <c r="AE1979" s="78"/>
      <c r="AF1979" s="123">
        <f t="shared" si="317"/>
        <v>13537</v>
      </c>
    </row>
    <row r="1980" spans="1:32" ht="230.25" hidden="1" outlineLevel="3" thickBot="1" x14ac:dyDescent="0.25">
      <c r="A1980" s="251" t="s">
        <v>5585</v>
      </c>
      <c r="B1980" s="597"/>
      <c r="C1980" s="599"/>
      <c r="D1980" s="605"/>
      <c r="E1980" s="209" t="s">
        <v>163</v>
      </c>
      <c r="F1980" s="508" t="s">
        <v>6591</v>
      </c>
      <c r="G1980" s="160" t="s">
        <v>729</v>
      </c>
      <c r="H1980" s="535" t="s">
        <v>1804</v>
      </c>
      <c r="I1980" s="215" t="s">
        <v>768</v>
      </c>
      <c r="J1980" s="255">
        <v>1</v>
      </c>
      <c r="K1980" s="259" t="s">
        <v>185</v>
      </c>
      <c r="L1980" s="215" t="s">
        <v>411</v>
      </c>
      <c r="M1980" s="166">
        <v>1</v>
      </c>
      <c r="N1980" s="329">
        <f t="shared" si="315"/>
        <v>1</v>
      </c>
      <c r="O1980" s="551" t="s">
        <v>6563</v>
      </c>
      <c r="P1980" s="323" t="s">
        <v>6573</v>
      </c>
      <c r="Q1980" s="340">
        <v>2</v>
      </c>
      <c r="R1980" s="223">
        <f t="shared" si="316"/>
        <v>2</v>
      </c>
      <c r="S1980" s="440"/>
      <c r="T1980" s="496"/>
      <c r="U1980" s="193"/>
      <c r="V1980" s="455"/>
      <c r="W1980" s="433"/>
      <c r="X1980" s="433"/>
      <c r="Y1980" s="151"/>
      <c r="Z1980" s="433"/>
      <c r="AA1980" s="433"/>
      <c r="AB1980" s="152"/>
      <c r="AC1980" s="155"/>
      <c r="AD1980" s="119"/>
      <c r="AE1980" s="78"/>
      <c r="AF1980" s="123">
        <f t="shared" si="317"/>
        <v>13538</v>
      </c>
    </row>
    <row r="1981" spans="1:32" ht="230.25" hidden="1" outlineLevel="3" thickBot="1" x14ac:dyDescent="0.25">
      <c r="A1981" s="251" t="s">
        <v>5586</v>
      </c>
      <c r="B1981" s="596" t="s">
        <v>4069</v>
      </c>
      <c r="C1981" s="623" t="s">
        <v>4076</v>
      </c>
      <c r="D1981" s="603" t="s">
        <v>1551</v>
      </c>
      <c r="E1981" s="139" t="s">
        <v>160</v>
      </c>
      <c r="F1981" s="139" t="s">
        <v>1545</v>
      </c>
      <c r="G1981" s="133" t="s">
        <v>1416</v>
      </c>
      <c r="H1981" s="535" t="s">
        <v>1804</v>
      </c>
      <c r="I1981" s="133" t="s">
        <v>768</v>
      </c>
      <c r="J1981" s="255">
        <v>1</v>
      </c>
      <c r="K1981" s="133" t="s">
        <v>193</v>
      </c>
      <c r="L1981" s="256" t="s">
        <v>430</v>
      </c>
      <c r="M1981" s="166">
        <v>1</v>
      </c>
      <c r="N1981" s="329">
        <f t="shared" si="315"/>
        <v>1</v>
      </c>
      <c r="O1981" s="551" t="s">
        <v>6563</v>
      </c>
      <c r="P1981" s="152" t="s">
        <v>103</v>
      </c>
      <c r="Q1981" s="340">
        <v>5</v>
      </c>
      <c r="R1981" s="223">
        <f t="shared" si="316"/>
        <v>5</v>
      </c>
      <c r="S1981" s="440"/>
      <c r="T1981" s="496"/>
      <c r="U1981" s="193"/>
      <c r="V1981" s="455"/>
      <c r="W1981" s="433"/>
      <c r="X1981" s="433"/>
      <c r="Y1981" s="151"/>
      <c r="Z1981" s="433"/>
      <c r="AA1981" s="433"/>
      <c r="AB1981" s="152"/>
      <c r="AC1981" s="155"/>
      <c r="AD1981" s="119"/>
      <c r="AE1981" s="78"/>
      <c r="AF1981" s="123">
        <f t="shared" si="317"/>
        <v>13539</v>
      </c>
    </row>
    <row r="1982" spans="1:32" ht="230.25" hidden="1" outlineLevel="3" thickBot="1" x14ac:dyDescent="0.25">
      <c r="A1982" s="251" t="s">
        <v>5587</v>
      </c>
      <c r="B1982" s="597"/>
      <c r="C1982" s="599"/>
      <c r="D1982" s="605"/>
      <c r="E1982" s="139" t="s">
        <v>799</v>
      </c>
      <c r="F1982" s="482" t="s">
        <v>6585</v>
      </c>
      <c r="G1982" s="160" t="s">
        <v>729</v>
      </c>
      <c r="H1982" s="535" t="s">
        <v>1804</v>
      </c>
      <c r="I1982" s="215" t="s">
        <v>768</v>
      </c>
      <c r="J1982" s="257">
        <v>1</v>
      </c>
      <c r="K1982" s="133" t="s">
        <v>193</v>
      </c>
      <c r="L1982" s="256" t="s">
        <v>430</v>
      </c>
      <c r="M1982" s="166">
        <v>1</v>
      </c>
      <c r="N1982" s="329">
        <f t="shared" si="315"/>
        <v>1</v>
      </c>
      <c r="O1982" s="551" t="s">
        <v>6563</v>
      </c>
      <c r="P1982" s="152" t="s">
        <v>103</v>
      </c>
      <c r="Q1982" s="340">
        <v>5</v>
      </c>
      <c r="R1982" s="223">
        <f t="shared" si="316"/>
        <v>5</v>
      </c>
      <c r="S1982" s="440"/>
      <c r="T1982" s="496"/>
      <c r="U1982" s="193"/>
      <c r="V1982" s="455"/>
      <c r="W1982" s="433"/>
      <c r="X1982" s="433"/>
      <c r="Y1982" s="151"/>
      <c r="Z1982" s="433"/>
      <c r="AA1982" s="433"/>
      <c r="AB1982" s="152"/>
      <c r="AC1982" s="155"/>
      <c r="AD1982" s="119"/>
      <c r="AE1982" s="78"/>
      <c r="AF1982" s="123">
        <f t="shared" si="317"/>
        <v>13540</v>
      </c>
    </row>
    <row r="1983" spans="1:32" ht="230.25" hidden="1" outlineLevel="3" thickBot="1" x14ac:dyDescent="0.25">
      <c r="A1983" s="251" t="s">
        <v>5588</v>
      </c>
      <c r="B1983" s="596" t="s">
        <v>4070</v>
      </c>
      <c r="C1983" s="637" t="s">
        <v>4077</v>
      </c>
      <c r="D1983" s="626" t="s">
        <v>1551</v>
      </c>
      <c r="E1983" s="139" t="s">
        <v>160</v>
      </c>
      <c r="F1983" s="139" t="s">
        <v>1545</v>
      </c>
      <c r="G1983" s="133" t="s">
        <v>1416</v>
      </c>
      <c r="H1983" s="535" t="s">
        <v>1804</v>
      </c>
      <c r="I1983" s="133" t="s">
        <v>768</v>
      </c>
      <c r="J1983" s="255">
        <v>1</v>
      </c>
      <c r="K1983" s="133" t="s">
        <v>193</v>
      </c>
      <c r="L1983" s="256" t="s">
        <v>430</v>
      </c>
      <c r="M1983" s="166">
        <v>1</v>
      </c>
      <c r="N1983" s="329">
        <f t="shared" si="315"/>
        <v>1</v>
      </c>
      <c r="O1983" s="551" t="s">
        <v>6563</v>
      </c>
      <c r="P1983" s="152" t="s">
        <v>103</v>
      </c>
      <c r="Q1983" s="340">
        <v>5</v>
      </c>
      <c r="R1983" s="223">
        <f t="shared" si="316"/>
        <v>5</v>
      </c>
      <c r="S1983" s="440"/>
      <c r="T1983" s="496"/>
      <c r="U1983" s="193"/>
      <c r="V1983" s="455"/>
      <c r="W1983" s="433"/>
      <c r="X1983" s="433"/>
      <c r="Y1983" s="151"/>
      <c r="Z1983" s="433"/>
      <c r="AA1983" s="433"/>
      <c r="AB1983" s="152"/>
      <c r="AC1983" s="155"/>
      <c r="AD1983" s="119"/>
      <c r="AE1983" s="78"/>
      <c r="AF1983" s="123">
        <f t="shared" si="317"/>
        <v>13541</v>
      </c>
    </row>
    <row r="1984" spans="1:32" ht="230.25" hidden="1" outlineLevel="3" thickBot="1" x14ac:dyDescent="0.25">
      <c r="A1984" s="251" t="s">
        <v>5589</v>
      </c>
      <c r="B1984" s="597"/>
      <c r="C1984" s="637"/>
      <c r="D1984" s="626"/>
      <c r="E1984" s="139" t="s">
        <v>799</v>
      </c>
      <c r="F1984" s="482" t="s">
        <v>4066</v>
      </c>
      <c r="G1984" s="160" t="s">
        <v>729</v>
      </c>
      <c r="H1984" s="535" t="s">
        <v>1804</v>
      </c>
      <c r="I1984" s="215" t="s">
        <v>768</v>
      </c>
      <c r="J1984" s="257">
        <v>1</v>
      </c>
      <c r="K1984" s="133" t="s">
        <v>193</v>
      </c>
      <c r="L1984" s="256" t="s">
        <v>430</v>
      </c>
      <c r="M1984" s="166">
        <v>1</v>
      </c>
      <c r="N1984" s="329">
        <f t="shared" si="315"/>
        <v>1</v>
      </c>
      <c r="O1984" s="551" t="s">
        <v>6563</v>
      </c>
      <c r="P1984" s="323" t="s">
        <v>6573</v>
      </c>
      <c r="Q1984" s="340">
        <v>5</v>
      </c>
      <c r="R1984" s="223">
        <f t="shared" si="316"/>
        <v>5</v>
      </c>
      <c r="S1984" s="440"/>
      <c r="T1984" s="496"/>
      <c r="U1984" s="193"/>
      <c r="V1984" s="455"/>
      <c r="W1984" s="433"/>
      <c r="X1984" s="433"/>
      <c r="Y1984" s="151"/>
      <c r="Z1984" s="433"/>
      <c r="AA1984" s="433"/>
      <c r="AB1984" s="152"/>
      <c r="AC1984" s="155"/>
      <c r="AD1984" s="119"/>
      <c r="AE1984" s="78"/>
      <c r="AF1984" s="123">
        <f t="shared" si="317"/>
        <v>13542</v>
      </c>
    </row>
    <row r="1985" spans="1:32" ht="230.25" hidden="1" outlineLevel="3" thickBot="1" x14ac:dyDescent="0.25">
      <c r="A1985" s="378" t="s">
        <v>1678</v>
      </c>
      <c r="B1985" s="606" t="s">
        <v>3969</v>
      </c>
      <c r="C1985" s="623" t="s">
        <v>2242</v>
      </c>
      <c r="D1985" s="603" t="s">
        <v>4128</v>
      </c>
      <c r="E1985" s="224" t="s">
        <v>1439</v>
      </c>
      <c r="F1985" s="224" t="s">
        <v>6321</v>
      </c>
      <c r="G1985" s="124" t="s">
        <v>1416</v>
      </c>
      <c r="H1985" s="535" t="s">
        <v>1227</v>
      </c>
      <c r="I1985" s="125" t="s">
        <v>768</v>
      </c>
      <c r="J1985" s="257">
        <v>1</v>
      </c>
      <c r="K1985" s="178" t="s">
        <v>193</v>
      </c>
      <c r="L1985" s="125" t="s">
        <v>430</v>
      </c>
      <c r="M1985" s="148">
        <v>1</v>
      </c>
      <c r="N1985" s="329">
        <f t="shared" si="315"/>
        <v>1</v>
      </c>
      <c r="O1985" s="551" t="s">
        <v>6563</v>
      </c>
      <c r="P1985" s="152" t="s">
        <v>103</v>
      </c>
      <c r="Q1985" s="338">
        <v>5</v>
      </c>
      <c r="R1985" s="222">
        <f t="shared" si="316"/>
        <v>5</v>
      </c>
      <c r="S1985" s="440"/>
      <c r="T1985" s="496"/>
      <c r="U1985" s="193"/>
      <c r="V1985" s="455"/>
      <c r="W1985" s="433"/>
      <c r="X1985" s="433"/>
      <c r="Y1985" s="151"/>
      <c r="Z1985" s="433"/>
      <c r="AA1985" s="433"/>
      <c r="AB1985" s="152"/>
      <c r="AC1985" s="155"/>
      <c r="AD1985" s="119"/>
      <c r="AE1985" s="78"/>
      <c r="AF1985" s="123">
        <f t="shared" si="317"/>
        <v>-9884</v>
      </c>
    </row>
    <row r="1986" spans="1:32" ht="230.25" hidden="1" outlineLevel="3" thickBot="1" x14ac:dyDescent="0.25">
      <c r="A1986" s="378" t="s">
        <v>1679</v>
      </c>
      <c r="B1986" s="629"/>
      <c r="C1986" s="598"/>
      <c r="D1986" s="604"/>
      <c r="E1986" s="224" t="s">
        <v>1438</v>
      </c>
      <c r="F1986" s="224" t="s">
        <v>6322</v>
      </c>
      <c r="G1986" s="124" t="s">
        <v>1416</v>
      </c>
      <c r="H1986" s="535" t="s">
        <v>1227</v>
      </c>
      <c r="I1986" s="125" t="s">
        <v>768</v>
      </c>
      <c r="J1986" s="257">
        <v>1</v>
      </c>
      <c r="K1986" s="178" t="s">
        <v>193</v>
      </c>
      <c r="L1986" s="125" t="s">
        <v>430</v>
      </c>
      <c r="M1986" s="166">
        <v>1</v>
      </c>
      <c r="N1986" s="329">
        <f t="shared" si="315"/>
        <v>1</v>
      </c>
      <c r="O1986" s="551" t="s">
        <v>6563</v>
      </c>
      <c r="P1986" s="152" t="s">
        <v>103</v>
      </c>
      <c r="Q1986" s="338">
        <v>5</v>
      </c>
      <c r="R1986" s="222">
        <f t="shared" si="316"/>
        <v>5</v>
      </c>
      <c r="S1986" s="440"/>
      <c r="T1986" s="496"/>
      <c r="U1986" s="193"/>
      <c r="V1986" s="455"/>
      <c r="W1986" s="433"/>
      <c r="X1986" s="433"/>
      <c r="Y1986" s="151"/>
      <c r="Z1986" s="433"/>
      <c r="AA1986" s="433"/>
      <c r="AB1986" s="152"/>
      <c r="AC1986" s="155"/>
      <c r="AD1986" s="119"/>
      <c r="AE1986" s="78"/>
      <c r="AF1986" s="123">
        <f t="shared" si="317"/>
        <v>-9885</v>
      </c>
    </row>
    <row r="1987" spans="1:32" ht="230.25" hidden="1" outlineLevel="3" thickBot="1" x14ac:dyDescent="0.25">
      <c r="A1987" s="460" t="s">
        <v>6286</v>
      </c>
      <c r="B1987" s="607"/>
      <c r="C1987" s="599"/>
      <c r="D1987" s="605"/>
      <c r="E1987" s="459" t="s">
        <v>5975</v>
      </c>
      <c r="F1987" s="224" t="s">
        <v>4151</v>
      </c>
      <c r="G1987" s="124" t="s">
        <v>1416</v>
      </c>
      <c r="H1987" s="535" t="s">
        <v>1227</v>
      </c>
      <c r="I1987" s="125" t="s">
        <v>768</v>
      </c>
      <c r="J1987" s="257">
        <v>1</v>
      </c>
      <c r="K1987" s="178" t="s">
        <v>6120</v>
      </c>
      <c r="L1987" s="256" t="s">
        <v>6133</v>
      </c>
      <c r="M1987" s="166">
        <v>2</v>
      </c>
      <c r="N1987" s="329">
        <f t="shared" ref="N1987" si="318">J1987*M1987</f>
        <v>2</v>
      </c>
      <c r="O1987" s="551" t="s">
        <v>6563</v>
      </c>
      <c r="P1987" s="152" t="s">
        <v>103</v>
      </c>
      <c r="Q1987" s="338">
        <v>5</v>
      </c>
      <c r="R1987" s="222">
        <f t="shared" ref="R1987" si="319">J1987*M1987*Q1987</f>
        <v>10</v>
      </c>
      <c r="S1987" s="440"/>
      <c r="T1987" s="496"/>
      <c r="U1987" s="193"/>
      <c r="V1987" s="455"/>
      <c r="W1987" s="433"/>
      <c r="X1987" s="433"/>
      <c r="Y1987" s="151"/>
      <c r="Z1987" s="433"/>
      <c r="AA1987" s="433"/>
      <c r="AB1987" s="152"/>
      <c r="AC1987" s="155"/>
      <c r="AD1987" s="119"/>
      <c r="AE1987" s="78"/>
      <c r="AF1987" s="123">
        <f t="shared" si="317"/>
        <v>14836</v>
      </c>
    </row>
    <row r="1988" spans="1:32" ht="230.25" hidden="1" outlineLevel="3" thickBot="1" x14ac:dyDescent="0.25">
      <c r="A1988" s="310" t="s">
        <v>1680</v>
      </c>
      <c r="B1988" s="639" t="s">
        <v>4126</v>
      </c>
      <c r="C1988" s="598" t="s">
        <v>2243</v>
      </c>
      <c r="D1988" s="604" t="s">
        <v>1499</v>
      </c>
      <c r="E1988" s="206" t="s">
        <v>160</v>
      </c>
      <c r="F1988" s="224" t="s">
        <v>4188</v>
      </c>
      <c r="G1988" s="124" t="s">
        <v>1416</v>
      </c>
      <c r="H1988" s="535" t="s">
        <v>1227</v>
      </c>
      <c r="I1988" s="125" t="s">
        <v>768</v>
      </c>
      <c r="J1988" s="257">
        <v>1</v>
      </c>
      <c r="K1988" s="178" t="s">
        <v>193</v>
      </c>
      <c r="L1988" s="125" t="s">
        <v>430</v>
      </c>
      <c r="M1988" s="148">
        <v>1</v>
      </c>
      <c r="N1988" s="329">
        <f t="shared" ref="N1988:N2007" si="320">J1988*M1988</f>
        <v>1</v>
      </c>
      <c r="O1988" s="551" t="s">
        <v>6563</v>
      </c>
      <c r="P1988" s="152" t="s">
        <v>1492</v>
      </c>
      <c r="Q1988" s="338">
        <v>2</v>
      </c>
      <c r="R1988" s="222">
        <f t="shared" ref="R1988:R2008" si="321">J1988*M1988*Q1988</f>
        <v>2</v>
      </c>
      <c r="S1988" s="440"/>
      <c r="T1988" s="496"/>
      <c r="U1988" s="193"/>
      <c r="V1988" s="455"/>
      <c r="W1988" s="433"/>
      <c r="X1988" s="433"/>
      <c r="Y1988" s="151"/>
      <c r="Z1988" s="433"/>
      <c r="AA1988" s="433"/>
      <c r="AB1988" s="152"/>
      <c r="AC1988" s="155"/>
      <c r="AD1988" s="119"/>
      <c r="AE1988" s="78"/>
      <c r="AF1988" s="123">
        <f t="shared" si="317"/>
        <v>-9886</v>
      </c>
    </row>
    <row r="1989" spans="1:32" ht="230.25" hidden="1" outlineLevel="3" thickBot="1" x14ac:dyDescent="0.25">
      <c r="A1989" s="310" t="s">
        <v>1681</v>
      </c>
      <c r="B1989" s="639"/>
      <c r="C1989" s="598"/>
      <c r="D1989" s="604"/>
      <c r="E1989" s="224" t="s">
        <v>1445</v>
      </c>
      <c r="F1989" s="224" t="s">
        <v>4189</v>
      </c>
      <c r="G1989" s="124" t="s">
        <v>1416</v>
      </c>
      <c r="H1989" s="535" t="s">
        <v>1227</v>
      </c>
      <c r="I1989" s="125" t="s">
        <v>768</v>
      </c>
      <c r="J1989" s="257">
        <v>1</v>
      </c>
      <c r="K1989" s="178" t="s">
        <v>193</v>
      </c>
      <c r="L1989" s="125" t="s">
        <v>1199</v>
      </c>
      <c r="M1989" s="148">
        <v>1</v>
      </c>
      <c r="N1989" s="329">
        <f t="shared" si="320"/>
        <v>1</v>
      </c>
      <c r="O1989" s="551" t="s">
        <v>6563</v>
      </c>
      <c r="P1989" s="152" t="s">
        <v>103</v>
      </c>
      <c r="Q1989" s="338">
        <v>5</v>
      </c>
      <c r="R1989" s="222">
        <f t="shared" si="321"/>
        <v>5</v>
      </c>
      <c r="S1989" s="440"/>
      <c r="T1989" s="496"/>
      <c r="U1989" s="193"/>
      <c r="V1989" s="455"/>
      <c r="W1989" s="433"/>
      <c r="X1989" s="433"/>
      <c r="Y1989" s="151"/>
      <c r="Z1989" s="433"/>
      <c r="AA1989" s="433"/>
      <c r="AB1989" s="152"/>
      <c r="AC1989" s="155"/>
      <c r="AD1989" s="119"/>
      <c r="AE1989" s="78"/>
      <c r="AF1989" s="123">
        <f t="shared" si="317"/>
        <v>-9887</v>
      </c>
    </row>
    <row r="1990" spans="1:32" ht="230.25" hidden="1" outlineLevel="3" thickBot="1" x14ac:dyDescent="0.25">
      <c r="A1990" s="310" t="s">
        <v>1682</v>
      </c>
      <c r="B1990" s="596" t="s">
        <v>4127</v>
      </c>
      <c r="C1990" s="623" t="s">
        <v>2244</v>
      </c>
      <c r="D1990" s="603" t="s">
        <v>1456</v>
      </c>
      <c r="E1990" s="224" t="s">
        <v>160</v>
      </c>
      <c r="F1990" s="224" t="s">
        <v>4444</v>
      </c>
      <c r="G1990" s="124" t="s">
        <v>1416</v>
      </c>
      <c r="H1990" s="535" t="s">
        <v>1227</v>
      </c>
      <c r="I1990" s="125" t="s">
        <v>768</v>
      </c>
      <c r="J1990" s="257">
        <v>1</v>
      </c>
      <c r="K1990" s="178" t="s">
        <v>193</v>
      </c>
      <c r="L1990" s="125" t="s">
        <v>430</v>
      </c>
      <c r="M1990" s="148">
        <v>1</v>
      </c>
      <c r="N1990" s="329">
        <f t="shared" si="320"/>
        <v>1</v>
      </c>
      <c r="O1990" s="551" t="s">
        <v>6563</v>
      </c>
      <c r="P1990" s="152" t="s">
        <v>103</v>
      </c>
      <c r="Q1990" s="338">
        <v>5</v>
      </c>
      <c r="R1990" s="222">
        <f t="shared" si="321"/>
        <v>5</v>
      </c>
      <c r="S1990" s="440"/>
      <c r="T1990" s="496"/>
      <c r="U1990" s="193"/>
      <c r="V1990" s="455"/>
      <c r="W1990" s="433"/>
      <c r="X1990" s="433"/>
      <c r="Y1990" s="151"/>
      <c r="Z1990" s="433"/>
      <c r="AA1990" s="433"/>
      <c r="AB1990" s="152"/>
      <c r="AC1990" s="155"/>
      <c r="AD1990" s="119"/>
      <c r="AE1990" s="78"/>
      <c r="AF1990" s="123">
        <f t="shared" si="317"/>
        <v>-9888</v>
      </c>
    </row>
    <row r="1991" spans="1:32" ht="230.25" hidden="1" outlineLevel="3" thickBot="1" x14ac:dyDescent="0.25">
      <c r="A1991" s="310" t="s">
        <v>1683</v>
      </c>
      <c r="B1991" s="597"/>
      <c r="C1991" s="599"/>
      <c r="D1991" s="605"/>
      <c r="E1991" s="224" t="s">
        <v>1445</v>
      </c>
      <c r="F1991" s="224" t="s">
        <v>4190</v>
      </c>
      <c r="G1991" s="124" t="s">
        <v>1416</v>
      </c>
      <c r="H1991" s="535" t="s">
        <v>1227</v>
      </c>
      <c r="I1991" s="125" t="s">
        <v>768</v>
      </c>
      <c r="J1991" s="257">
        <v>1</v>
      </c>
      <c r="K1991" s="178" t="s">
        <v>193</v>
      </c>
      <c r="L1991" s="125" t="s">
        <v>1199</v>
      </c>
      <c r="M1991" s="331">
        <v>1</v>
      </c>
      <c r="N1991" s="329">
        <f t="shared" si="320"/>
        <v>1</v>
      </c>
      <c r="O1991" s="551" t="s">
        <v>6563</v>
      </c>
      <c r="P1991" s="152" t="s">
        <v>103</v>
      </c>
      <c r="Q1991" s="338">
        <v>5</v>
      </c>
      <c r="R1991" s="222">
        <f t="shared" si="321"/>
        <v>5</v>
      </c>
      <c r="S1991" s="440"/>
      <c r="T1991" s="496"/>
      <c r="U1991" s="193"/>
      <c r="V1991" s="455"/>
      <c r="W1991" s="433"/>
      <c r="X1991" s="433"/>
      <c r="Y1991" s="151"/>
      <c r="Z1991" s="433"/>
      <c r="AA1991" s="433"/>
      <c r="AB1991" s="152"/>
      <c r="AC1991" s="155"/>
      <c r="AD1991" s="119"/>
      <c r="AE1991" s="78"/>
      <c r="AF1991" s="123">
        <f t="shared" si="317"/>
        <v>-9889</v>
      </c>
    </row>
    <row r="1992" spans="1:32" ht="230.25" hidden="1" outlineLevel="3" thickBot="1" x14ac:dyDescent="0.25">
      <c r="A1992" s="251" t="s">
        <v>5590</v>
      </c>
      <c r="B1992" s="596" t="s">
        <v>4048</v>
      </c>
      <c r="C1992" s="635" t="s">
        <v>4078</v>
      </c>
      <c r="D1992" s="627" t="s">
        <v>409</v>
      </c>
      <c r="E1992" s="139" t="s">
        <v>208</v>
      </c>
      <c r="F1992" s="209" t="s">
        <v>1549</v>
      </c>
      <c r="G1992" s="133" t="s">
        <v>1416</v>
      </c>
      <c r="H1992" s="535" t="s">
        <v>1227</v>
      </c>
      <c r="I1992" s="256" t="s">
        <v>768</v>
      </c>
      <c r="J1992" s="257">
        <v>1</v>
      </c>
      <c r="K1992" s="259" t="s">
        <v>192</v>
      </c>
      <c r="L1992" s="215" t="s">
        <v>203</v>
      </c>
      <c r="M1992" s="166">
        <v>1</v>
      </c>
      <c r="N1992" s="329">
        <f t="shared" si="320"/>
        <v>1</v>
      </c>
      <c r="O1992" s="551" t="s">
        <v>6563</v>
      </c>
      <c r="P1992" s="158" t="s">
        <v>675</v>
      </c>
      <c r="Q1992" s="340">
        <v>5</v>
      </c>
      <c r="R1992" s="223">
        <f t="shared" si="321"/>
        <v>5</v>
      </c>
      <c r="S1992" s="440"/>
      <c r="T1992" s="496"/>
      <c r="U1992" s="193"/>
      <c r="V1992" s="455"/>
      <c r="W1992" s="433"/>
      <c r="X1992" s="433"/>
      <c r="Y1992" s="151"/>
      <c r="Z1992" s="433"/>
      <c r="AA1992" s="433"/>
      <c r="AB1992" s="152"/>
      <c r="AC1992" s="155"/>
      <c r="AD1992" s="119"/>
      <c r="AE1992" s="78"/>
      <c r="AF1992" s="123">
        <f t="shared" si="317"/>
        <v>13543</v>
      </c>
    </row>
    <row r="1993" spans="1:32" ht="230.25" hidden="1" outlineLevel="3" thickBot="1" x14ac:dyDescent="0.25">
      <c r="A1993" s="251" t="s">
        <v>5591</v>
      </c>
      <c r="B1993" s="597"/>
      <c r="C1993" s="635"/>
      <c r="D1993" s="627"/>
      <c r="E1993" s="209" t="s">
        <v>1950</v>
      </c>
      <c r="F1993" s="139" t="s">
        <v>4187</v>
      </c>
      <c r="G1993" s="133" t="s">
        <v>1416</v>
      </c>
      <c r="H1993" s="535" t="s">
        <v>1227</v>
      </c>
      <c r="I1993" s="256" t="s">
        <v>768</v>
      </c>
      <c r="J1993" s="257">
        <v>1</v>
      </c>
      <c r="K1993" s="178" t="s">
        <v>453</v>
      </c>
      <c r="L1993" s="256" t="s">
        <v>449</v>
      </c>
      <c r="M1993" s="334">
        <v>1</v>
      </c>
      <c r="N1993" s="329">
        <f t="shared" si="320"/>
        <v>1</v>
      </c>
      <c r="O1993" s="551" t="s">
        <v>6563</v>
      </c>
      <c r="P1993" s="152" t="s">
        <v>6409</v>
      </c>
      <c r="Q1993" s="340">
        <v>2</v>
      </c>
      <c r="R1993" s="223">
        <f t="shared" si="321"/>
        <v>2</v>
      </c>
      <c r="S1993" s="440"/>
      <c r="T1993" s="496"/>
      <c r="U1993" s="193"/>
      <c r="V1993" s="455"/>
      <c r="W1993" s="433"/>
      <c r="X1993" s="433"/>
      <c r="Y1993" s="151"/>
      <c r="Z1993" s="433"/>
      <c r="AA1993" s="433"/>
      <c r="AB1993" s="152"/>
      <c r="AC1993" s="155"/>
      <c r="AD1993" s="119"/>
      <c r="AE1993" s="78"/>
      <c r="AF1993" s="123">
        <f t="shared" si="317"/>
        <v>13544</v>
      </c>
    </row>
    <row r="1994" spans="1:32" ht="230.25" hidden="1" outlineLevel="3" thickBot="1" x14ac:dyDescent="0.25">
      <c r="A1994" s="251" t="s">
        <v>5592</v>
      </c>
      <c r="B1994" s="596" t="s">
        <v>4048</v>
      </c>
      <c r="C1994" s="635" t="s">
        <v>4079</v>
      </c>
      <c r="D1994" s="627" t="s">
        <v>409</v>
      </c>
      <c r="E1994" s="139" t="s">
        <v>208</v>
      </c>
      <c r="F1994" s="209" t="s">
        <v>1549</v>
      </c>
      <c r="G1994" s="133" t="s">
        <v>1416</v>
      </c>
      <c r="H1994" s="535" t="s">
        <v>1227</v>
      </c>
      <c r="I1994" s="256" t="s">
        <v>768</v>
      </c>
      <c r="J1994" s="257">
        <v>1</v>
      </c>
      <c r="K1994" s="259" t="s">
        <v>192</v>
      </c>
      <c r="L1994" s="215" t="s">
        <v>203</v>
      </c>
      <c r="M1994" s="166">
        <v>1</v>
      </c>
      <c r="N1994" s="329">
        <f t="shared" si="320"/>
        <v>1</v>
      </c>
      <c r="O1994" s="551" t="s">
        <v>6563</v>
      </c>
      <c r="P1994" s="158" t="s">
        <v>675</v>
      </c>
      <c r="Q1994" s="340">
        <v>5</v>
      </c>
      <c r="R1994" s="223">
        <f t="shared" si="321"/>
        <v>5</v>
      </c>
      <c r="S1994" s="440"/>
      <c r="T1994" s="496"/>
      <c r="U1994" s="193"/>
      <c r="V1994" s="455"/>
      <c r="W1994" s="433"/>
      <c r="X1994" s="433"/>
      <c r="Y1994" s="151"/>
      <c r="Z1994" s="433"/>
      <c r="AA1994" s="433"/>
      <c r="AB1994" s="152"/>
      <c r="AC1994" s="155"/>
      <c r="AD1994" s="119"/>
      <c r="AE1994" s="78"/>
      <c r="AF1994" s="123">
        <f t="shared" si="317"/>
        <v>13545</v>
      </c>
    </row>
    <row r="1995" spans="1:32" ht="230.25" hidden="1" outlineLevel="3" thickBot="1" x14ac:dyDescent="0.25">
      <c r="A1995" s="251" t="s">
        <v>5593</v>
      </c>
      <c r="B1995" s="597"/>
      <c r="C1995" s="635"/>
      <c r="D1995" s="627"/>
      <c r="E1995" s="209" t="s">
        <v>1950</v>
      </c>
      <c r="F1995" s="139" t="s">
        <v>4191</v>
      </c>
      <c r="G1995" s="133" t="s">
        <v>1416</v>
      </c>
      <c r="H1995" s="535" t="s">
        <v>1227</v>
      </c>
      <c r="I1995" s="256" t="s">
        <v>768</v>
      </c>
      <c r="J1995" s="257">
        <v>1</v>
      </c>
      <c r="K1995" s="178" t="s">
        <v>453</v>
      </c>
      <c r="L1995" s="256" t="s">
        <v>449</v>
      </c>
      <c r="M1995" s="253">
        <v>1</v>
      </c>
      <c r="N1995" s="329">
        <f t="shared" si="320"/>
        <v>1</v>
      </c>
      <c r="O1995" s="551" t="s">
        <v>6563</v>
      </c>
      <c r="P1995" s="152" t="s">
        <v>6409</v>
      </c>
      <c r="Q1995" s="340">
        <v>2</v>
      </c>
      <c r="R1995" s="223">
        <f t="shared" si="321"/>
        <v>2</v>
      </c>
      <c r="S1995" s="440"/>
      <c r="T1995" s="496"/>
      <c r="U1995" s="193"/>
      <c r="V1995" s="455"/>
      <c r="W1995" s="433"/>
      <c r="X1995" s="433"/>
      <c r="Y1995" s="151"/>
      <c r="Z1995" s="433"/>
      <c r="AA1995" s="433"/>
      <c r="AB1995" s="152"/>
      <c r="AC1995" s="155"/>
      <c r="AD1995" s="119"/>
      <c r="AE1995" s="78"/>
      <c r="AF1995" s="123">
        <f t="shared" si="317"/>
        <v>13546</v>
      </c>
    </row>
    <row r="1996" spans="1:32" ht="230.25" hidden="1" outlineLevel="3" thickBot="1" x14ac:dyDescent="0.25">
      <c r="A1996" s="251" t="s">
        <v>5594</v>
      </c>
      <c r="B1996" s="596" t="s">
        <v>4049</v>
      </c>
      <c r="C1996" s="601" t="s">
        <v>4080</v>
      </c>
      <c r="D1996" s="638" t="s">
        <v>409</v>
      </c>
      <c r="E1996" s="209" t="s">
        <v>194</v>
      </c>
      <c r="F1996" s="139" t="s">
        <v>4192</v>
      </c>
      <c r="G1996" s="133" t="s">
        <v>1416</v>
      </c>
      <c r="H1996" s="535" t="s">
        <v>1227</v>
      </c>
      <c r="I1996" s="256" t="s">
        <v>768</v>
      </c>
      <c r="J1996" s="257">
        <v>1</v>
      </c>
      <c r="K1996" s="259" t="s">
        <v>185</v>
      </c>
      <c r="L1996" s="215" t="s">
        <v>411</v>
      </c>
      <c r="M1996" s="166">
        <v>1</v>
      </c>
      <c r="N1996" s="329">
        <f t="shared" si="320"/>
        <v>1</v>
      </c>
      <c r="O1996" s="551" t="s">
        <v>6563</v>
      </c>
      <c r="P1996" s="152" t="s">
        <v>6409</v>
      </c>
      <c r="Q1996" s="340">
        <v>2</v>
      </c>
      <c r="R1996" s="223">
        <f t="shared" si="321"/>
        <v>2</v>
      </c>
      <c r="S1996" s="440"/>
      <c r="T1996" s="496"/>
      <c r="U1996" s="193"/>
      <c r="V1996" s="455"/>
      <c r="W1996" s="433"/>
      <c r="X1996" s="433"/>
      <c r="Y1996" s="151"/>
      <c r="Z1996" s="433"/>
      <c r="AA1996" s="433"/>
      <c r="AB1996" s="152"/>
      <c r="AC1996" s="155"/>
      <c r="AD1996" s="119"/>
      <c r="AE1996" s="78"/>
      <c r="AF1996" s="123">
        <f t="shared" si="317"/>
        <v>13547</v>
      </c>
    </row>
    <row r="1997" spans="1:32" ht="230.25" hidden="1" outlineLevel="3" thickBot="1" x14ac:dyDescent="0.25">
      <c r="A1997" s="251" t="s">
        <v>5595</v>
      </c>
      <c r="B1997" s="597"/>
      <c r="C1997" s="602"/>
      <c r="D1997" s="625"/>
      <c r="E1997" s="209" t="s">
        <v>251</v>
      </c>
      <c r="F1997" s="209" t="s">
        <v>3973</v>
      </c>
      <c r="G1997" s="133" t="s">
        <v>1416</v>
      </c>
      <c r="H1997" s="535" t="s">
        <v>1227</v>
      </c>
      <c r="I1997" s="256" t="s">
        <v>768</v>
      </c>
      <c r="J1997" s="257">
        <v>1</v>
      </c>
      <c r="K1997" s="178" t="s">
        <v>446</v>
      </c>
      <c r="L1997" s="256" t="s">
        <v>5792</v>
      </c>
      <c r="M1997" s="166">
        <v>1</v>
      </c>
      <c r="N1997" s="329">
        <f t="shared" si="320"/>
        <v>1</v>
      </c>
      <c r="O1997" s="551" t="s">
        <v>6563</v>
      </c>
      <c r="P1997" s="70" t="s">
        <v>103</v>
      </c>
      <c r="Q1997" s="340">
        <v>5</v>
      </c>
      <c r="R1997" s="223">
        <f t="shared" si="321"/>
        <v>5</v>
      </c>
      <c r="S1997" s="440"/>
      <c r="T1997" s="496"/>
      <c r="U1997" s="193"/>
      <c r="V1997" s="455"/>
      <c r="W1997" s="433"/>
      <c r="X1997" s="433"/>
      <c r="Y1997" s="151"/>
      <c r="Z1997" s="433"/>
      <c r="AA1997" s="433"/>
      <c r="AB1997" s="152"/>
      <c r="AC1997" s="155"/>
      <c r="AD1997" s="119"/>
      <c r="AE1997" s="78"/>
      <c r="AF1997" s="123">
        <f t="shared" si="317"/>
        <v>13548</v>
      </c>
    </row>
    <row r="1998" spans="1:32" ht="230.25" hidden="1" outlineLevel="3" thickBot="1" x14ac:dyDescent="0.25">
      <c r="A1998" s="251" t="s">
        <v>5596</v>
      </c>
      <c r="B1998" s="596" t="s">
        <v>4049</v>
      </c>
      <c r="C1998" s="600" t="s">
        <v>4081</v>
      </c>
      <c r="D1998" s="624" t="s">
        <v>409</v>
      </c>
      <c r="E1998" s="209" t="s">
        <v>194</v>
      </c>
      <c r="F1998" s="139" t="s">
        <v>4191</v>
      </c>
      <c r="G1998" s="133" t="s">
        <v>1416</v>
      </c>
      <c r="H1998" s="535" t="s">
        <v>1227</v>
      </c>
      <c r="I1998" s="256" t="s">
        <v>768</v>
      </c>
      <c r="J1998" s="257">
        <v>1</v>
      </c>
      <c r="K1998" s="259" t="s">
        <v>185</v>
      </c>
      <c r="L1998" s="215" t="s">
        <v>411</v>
      </c>
      <c r="M1998" s="166">
        <v>1</v>
      </c>
      <c r="N1998" s="329">
        <f t="shared" si="320"/>
        <v>1</v>
      </c>
      <c r="O1998" s="551" t="s">
        <v>6563</v>
      </c>
      <c r="P1998" s="152" t="s">
        <v>6409</v>
      </c>
      <c r="Q1998" s="340">
        <v>2</v>
      </c>
      <c r="R1998" s="223">
        <f t="shared" si="321"/>
        <v>2</v>
      </c>
      <c r="S1998" s="440"/>
      <c r="T1998" s="496"/>
      <c r="U1998" s="193"/>
      <c r="V1998" s="455"/>
      <c r="W1998" s="433"/>
      <c r="X1998" s="433"/>
      <c r="Y1998" s="151"/>
      <c r="Z1998" s="433"/>
      <c r="AA1998" s="433"/>
      <c r="AB1998" s="152"/>
      <c r="AC1998" s="155"/>
      <c r="AD1998" s="119"/>
      <c r="AE1998" s="78"/>
      <c r="AF1998" s="123">
        <f t="shared" si="317"/>
        <v>13549</v>
      </c>
    </row>
    <row r="1999" spans="1:32" ht="230.25" hidden="1" outlineLevel="3" thickBot="1" x14ac:dyDescent="0.25">
      <c r="A1999" s="251" t="s">
        <v>5597</v>
      </c>
      <c r="B1999" s="597"/>
      <c r="C1999" s="602"/>
      <c r="D1999" s="625"/>
      <c r="E1999" s="209" t="s">
        <v>251</v>
      </c>
      <c r="F1999" s="209" t="s">
        <v>3973</v>
      </c>
      <c r="G1999" s="133" t="s">
        <v>1416</v>
      </c>
      <c r="H1999" s="535" t="s">
        <v>1227</v>
      </c>
      <c r="I1999" s="256" t="s">
        <v>768</v>
      </c>
      <c r="J1999" s="257">
        <v>1</v>
      </c>
      <c r="K1999" s="178" t="s">
        <v>446</v>
      </c>
      <c r="L1999" s="256" t="s">
        <v>5792</v>
      </c>
      <c r="M1999" s="166">
        <v>1</v>
      </c>
      <c r="N1999" s="329">
        <f t="shared" si="320"/>
        <v>1</v>
      </c>
      <c r="O1999" s="551" t="s">
        <v>6563</v>
      </c>
      <c r="P1999" s="70" t="s">
        <v>103</v>
      </c>
      <c r="Q1999" s="340">
        <v>5</v>
      </c>
      <c r="R1999" s="223">
        <f t="shared" si="321"/>
        <v>5</v>
      </c>
      <c r="S1999" s="440"/>
      <c r="T1999" s="496"/>
      <c r="U1999" s="193"/>
      <c r="V1999" s="455"/>
      <c r="W1999" s="433"/>
      <c r="X1999" s="433"/>
      <c r="Y1999" s="151"/>
      <c r="Z1999" s="433"/>
      <c r="AA1999" s="433"/>
      <c r="AB1999" s="152"/>
      <c r="AC1999" s="155"/>
      <c r="AD1999" s="119"/>
      <c r="AE1999" s="78"/>
      <c r="AF1999" s="123">
        <f t="shared" si="317"/>
        <v>13550</v>
      </c>
    </row>
    <row r="2000" spans="1:32" ht="230.25" hidden="1" outlineLevel="3" thickBot="1" x14ac:dyDescent="0.25">
      <c r="A2000" s="251" t="s">
        <v>5598</v>
      </c>
      <c r="B2000" s="596" t="s">
        <v>4050</v>
      </c>
      <c r="C2000" s="601" t="s">
        <v>4082</v>
      </c>
      <c r="D2000" s="638" t="s">
        <v>3974</v>
      </c>
      <c r="E2000" s="209" t="s">
        <v>160</v>
      </c>
      <c r="F2000" s="209" t="s">
        <v>3973</v>
      </c>
      <c r="G2000" s="133" t="s">
        <v>1416</v>
      </c>
      <c r="H2000" s="535" t="s">
        <v>1227</v>
      </c>
      <c r="I2000" s="256" t="s">
        <v>768</v>
      </c>
      <c r="J2000" s="257">
        <v>1</v>
      </c>
      <c r="K2000" s="178" t="s">
        <v>406</v>
      </c>
      <c r="L2000" s="256" t="s">
        <v>407</v>
      </c>
      <c r="M2000" s="166">
        <v>1</v>
      </c>
      <c r="N2000" s="329">
        <f t="shared" si="320"/>
        <v>1</v>
      </c>
      <c r="O2000" s="551" t="s">
        <v>6563</v>
      </c>
      <c r="P2000" s="70" t="s">
        <v>103</v>
      </c>
      <c r="Q2000" s="340">
        <v>5</v>
      </c>
      <c r="R2000" s="223">
        <f t="shared" si="321"/>
        <v>5</v>
      </c>
      <c r="S2000" s="440"/>
      <c r="T2000" s="496"/>
      <c r="U2000" s="193"/>
      <c r="V2000" s="455"/>
      <c r="W2000" s="433"/>
      <c r="X2000" s="433"/>
      <c r="Y2000" s="151"/>
      <c r="Z2000" s="433"/>
      <c r="AA2000" s="433"/>
      <c r="AB2000" s="152"/>
      <c r="AC2000" s="155"/>
      <c r="AD2000" s="119"/>
      <c r="AE2000" s="78"/>
      <c r="AF2000" s="123">
        <f t="shared" si="317"/>
        <v>13551</v>
      </c>
    </row>
    <row r="2001" spans="1:33" ht="230.25" hidden="1" outlineLevel="3" thickBot="1" x14ac:dyDescent="0.25">
      <c r="A2001" s="251" t="s">
        <v>5599</v>
      </c>
      <c r="B2001" s="597"/>
      <c r="C2001" s="602"/>
      <c r="D2001" s="625"/>
      <c r="E2001" s="209" t="s">
        <v>163</v>
      </c>
      <c r="F2001" s="209" t="s">
        <v>4193</v>
      </c>
      <c r="G2001" s="133" t="s">
        <v>1416</v>
      </c>
      <c r="H2001" s="535" t="s">
        <v>1227</v>
      </c>
      <c r="I2001" s="256" t="s">
        <v>768</v>
      </c>
      <c r="J2001" s="257">
        <v>1</v>
      </c>
      <c r="K2001" s="259" t="s">
        <v>185</v>
      </c>
      <c r="L2001" s="215" t="s">
        <v>411</v>
      </c>
      <c r="M2001" s="166">
        <v>1</v>
      </c>
      <c r="N2001" s="329">
        <f t="shared" si="320"/>
        <v>1</v>
      </c>
      <c r="O2001" s="551" t="s">
        <v>6563</v>
      </c>
      <c r="P2001" s="169" t="s">
        <v>6409</v>
      </c>
      <c r="Q2001" s="340">
        <v>2</v>
      </c>
      <c r="R2001" s="223">
        <f t="shared" si="321"/>
        <v>2</v>
      </c>
      <c r="S2001" s="440"/>
      <c r="T2001" s="496"/>
      <c r="U2001" s="193"/>
      <c r="V2001" s="455"/>
      <c r="W2001" s="433"/>
      <c r="X2001" s="433"/>
      <c r="Y2001" s="151"/>
      <c r="Z2001" s="433"/>
      <c r="AA2001" s="433"/>
      <c r="AB2001" s="152"/>
      <c r="AC2001" s="155"/>
      <c r="AD2001" s="119"/>
      <c r="AE2001" s="78"/>
      <c r="AF2001" s="123">
        <f t="shared" si="317"/>
        <v>13552</v>
      </c>
    </row>
    <row r="2002" spans="1:33" ht="230.25" hidden="1" outlineLevel="3" thickBot="1" x14ac:dyDescent="0.25">
      <c r="A2002" s="251" t="s">
        <v>5600</v>
      </c>
      <c r="B2002" s="596" t="s">
        <v>4051</v>
      </c>
      <c r="C2002" s="600" t="s">
        <v>4083</v>
      </c>
      <c r="D2002" s="624" t="s">
        <v>1551</v>
      </c>
      <c r="E2002" s="139" t="s">
        <v>160</v>
      </c>
      <c r="F2002" s="139" t="s">
        <v>1545</v>
      </c>
      <c r="G2002" s="133" t="s">
        <v>1416</v>
      </c>
      <c r="H2002" s="535" t="s">
        <v>1227</v>
      </c>
      <c r="I2002" s="256" t="s">
        <v>768</v>
      </c>
      <c r="J2002" s="257">
        <v>1</v>
      </c>
      <c r="K2002" s="133" t="s">
        <v>193</v>
      </c>
      <c r="L2002" s="256" t="s">
        <v>430</v>
      </c>
      <c r="M2002" s="166">
        <v>1</v>
      </c>
      <c r="N2002" s="329">
        <f t="shared" si="320"/>
        <v>1</v>
      </c>
      <c r="O2002" s="551" t="s">
        <v>6563</v>
      </c>
      <c r="P2002" s="152" t="s">
        <v>103</v>
      </c>
      <c r="Q2002" s="340">
        <v>5</v>
      </c>
      <c r="R2002" s="223">
        <f t="shared" si="321"/>
        <v>5</v>
      </c>
      <c r="S2002" s="440"/>
      <c r="T2002" s="496"/>
      <c r="U2002" s="193"/>
      <c r="V2002" s="455"/>
      <c r="W2002" s="433"/>
      <c r="X2002" s="433"/>
      <c r="Y2002" s="151"/>
      <c r="Z2002" s="433"/>
      <c r="AA2002" s="433"/>
      <c r="AB2002" s="152"/>
      <c r="AC2002" s="155"/>
      <c r="AD2002" s="119"/>
      <c r="AE2002" s="78"/>
      <c r="AF2002" s="123">
        <f t="shared" si="317"/>
        <v>13553</v>
      </c>
    </row>
    <row r="2003" spans="1:33" ht="230.25" hidden="1" outlineLevel="3" thickBot="1" x14ac:dyDescent="0.25">
      <c r="A2003" s="251" t="s">
        <v>5601</v>
      </c>
      <c r="B2003" s="597"/>
      <c r="C2003" s="602"/>
      <c r="D2003" s="625"/>
      <c r="E2003" s="139" t="s">
        <v>799</v>
      </c>
      <c r="F2003" s="139" t="s">
        <v>4194</v>
      </c>
      <c r="G2003" s="133" t="s">
        <v>1416</v>
      </c>
      <c r="H2003" s="535" t="s">
        <v>1227</v>
      </c>
      <c r="I2003" s="256" t="s">
        <v>768</v>
      </c>
      <c r="J2003" s="257">
        <v>1</v>
      </c>
      <c r="K2003" s="133" t="s">
        <v>193</v>
      </c>
      <c r="L2003" s="256" t="s">
        <v>430</v>
      </c>
      <c r="M2003" s="166">
        <v>1</v>
      </c>
      <c r="N2003" s="329">
        <f t="shared" si="320"/>
        <v>1</v>
      </c>
      <c r="O2003" s="551" t="s">
        <v>6563</v>
      </c>
      <c r="P2003" s="152" t="s">
        <v>103</v>
      </c>
      <c r="Q2003" s="340">
        <v>5</v>
      </c>
      <c r="R2003" s="223">
        <f t="shared" si="321"/>
        <v>5</v>
      </c>
      <c r="S2003" s="440"/>
      <c r="T2003" s="496"/>
      <c r="U2003" s="193"/>
      <c r="V2003" s="455"/>
      <c r="W2003" s="433"/>
      <c r="X2003" s="433"/>
      <c r="Y2003" s="151"/>
      <c r="Z2003" s="433"/>
      <c r="AA2003" s="433"/>
      <c r="AB2003" s="152"/>
      <c r="AC2003" s="155"/>
      <c r="AD2003" s="119"/>
      <c r="AE2003" s="78"/>
      <c r="AF2003" s="123">
        <f t="shared" si="317"/>
        <v>13554</v>
      </c>
    </row>
    <row r="2004" spans="1:33" ht="230.25" hidden="1" outlineLevel="3" thickBot="1" x14ac:dyDescent="0.25">
      <c r="A2004" s="251" t="s">
        <v>5602</v>
      </c>
      <c r="B2004" s="596" t="s">
        <v>4052</v>
      </c>
      <c r="C2004" s="600" t="s">
        <v>4084</v>
      </c>
      <c r="D2004" s="624" t="s">
        <v>1551</v>
      </c>
      <c r="E2004" s="139" t="s">
        <v>160</v>
      </c>
      <c r="F2004" s="139" t="s">
        <v>1545</v>
      </c>
      <c r="G2004" s="133" t="s">
        <v>1416</v>
      </c>
      <c r="H2004" s="535" t="s">
        <v>1227</v>
      </c>
      <c r="I2004" s="256" t="s">
        <v>768</v>
      </c>
      <c r="J2004" s="257">
        <v>1</v>
      </c>
      <c r="K2004" s="133" t="s">
        <v>193</v>
      </c>
      <c r="L2004" s="256" t="s">
        <v>430</v>
      </c>
      <c r="M2004" s="166">
        <v>1</v>
      </c>
      <c r="N2004" s="329">
        <f t="shared" si="320"/>
        <v>1</v>
      </c>
      <c r="O2004" s="551" t="s">
        <v>6563</v>
      </c>
      <c r="P2004" s="152" t="s">
        <v>103</v>
      </c>
      <c r="Q2004" s="340">
        <v>5</v>
      </c>
      <c r="R2004" s="223">
        <f t="shared" si="321"/>
        <v>5</v>
      </c>
      <c r="S2004" s="440"/>
      <c r="T2004" s="496"/>
      <c r="U2004" s="193"/>
      <c r="V2004" s="455"/>
      <c r="W2004" s="433"/>
      <c r="X2004" s="433"/>
      <c r="Y2004" s="151"/>
      <c r="Z2004" s="433"/>
      <c r="AA2004" s="433"/>
      <c r="AB2004" s="152"/>
      <c r="AC2004" s="155"/>
      <c r="AD2004" s="119"/>
      <c r="AE2004" s="78"/>
      <c r="AF2004" s="123">
        <f t="shared" si="317"/>
        <v>13555</v>
      </c>
    </row>
    <row r="2005" spans="1:33" ht="230.25" hidden="1" outlineLevel="3" thickBot="1" x14ac:dyDescent="0.25">
      <c r="A2005" s="251" t="s">
        <v>5603</v>
      </c>
      <c r="B2005" s="597"/>
      <c r="C2005" s="602"/>
      <c r="D2005" s="625"/>
      <c r="E2005" s="139" t="s">
        <v>799</v>
      </c>
      <c r="F2005" s="139" t="s">
        <v>4195</v>
      </c>
      <c r="G2005" s="133" t="s">
        <v>1416</v>
      </c>
      <c r="H2005" s="535" t="s">
        <v>1227</v>
      </c>
      <c r="I2005" s="256" t="s">
        <v>768</v>
      </c>
      <c r="J2005" s="257">
        <v>1</v>
      </c>
      <c r="K2005" s="133" t="s">
        <v>193</v>
      </c>
      <c r="L2005" s="256" t="s">
        <v>430</v>
      </c>
      <c r="M2005" s="166">
        <v>1</v>
      </c>
      <c r="N2005" s="329">
        <f t="shared" si="320"/>
        <v>1</v>
      </c>
      <c r="O2005" s="551" t="s">
        <v>6563</v>
      </c>
      <c r="P2005" s="152" t="s">
        <v>103</v>
      </c>
      <c r="Q2005" s="340">
        <v>5</v>
      </c>
      <c r="R2005" s="223">
        <f t="shared" si="321"/>
        <v>5</v>
      </c>
      <c r="S2005" s="440"/>
      <c r="T2005" s="496"/>
      <c r="U2005" s="193"/>
      <c r="V2005" s="455"/>
      <c r="W2005" s="433"/>
      <c r="X2005" s="433"/>
      <c r="Y2005" s="151"/>
      <c r="Z2005" s="433"/>
      <c r="AA2005" s="433"/>
      <c r="AB2005" s="152"/>
      <c r="AC2005" s="155"/>
      <c r="AD2005" s="119"/>
      <c r="AE2005" s="78"/>
      <c r="AF2005" s="123">
        <f t="shared" si="317"/>
        <v>13556</v>
      </c>
    </row>
    <row r="2006" spans="1:33" s="249" customFormat="1" ht="230.25" hidden="1" outlineLevel="3" thickBot="1" x14ac:dyDescent="0.25">
      <c r="A2006" s="378" t="s">
        <v>1684</v>
      </c>
      <c r="B2006" s="606" t="s">
        <v>3968</v>
      </c>
      <c r="C2006" s="623" t="s">
        <v>2245</v>
      </c>
      <c r="D2006" s="603" t="s">
        <v>4085</v>
      </c>
      <c r="E2006" s="139" t="s">
        <v>1439</v>
      </c>
      <c r="F2006" s="426" t="s">
        <v>4141</v>
      </c>
      <c r="G2006" s="124" t="s">
        <v>1416</v>
      </c>
      <c r="H2006" s="535" t="s">
        <v>1227</v>
      </c>
      <c r="I2006" s="125" t="s">
        <v>768</v>
      </c>
      <c r="J2006" s="257">
        <v>1</v>
      </c>
      <c r="K2006" s="259" t="s">
        <v>193</v>
      </c>
      <c r="L2006" s="215" t="s">
        <v>430</v>
      </c>
      <c r="M2006" s="166">
        <v>1</v>
      </c>
      <c r="N2006" s="329">
        <f t="shared" si="320"/>
        <v>1</v>
      </c>
      <c r="O2006" s="551" t="s">
        <v>6563</v>
      </c>
      <c r="P2006" s="169" t="s">
        <v>103</v>
      </c>
      <c r="Q2006" s="340">
        <v>5</v>
      </c>
      <c r="R2006" s="223">
        <f t="shared" si="321"/>
        <v>5</v>
      </c>
      <c r="S2006" s="440"/>
      <c r="T2006" s="496"/>
      <c r="U2006" s="193"/>
      <c r="V2006" s="455"/>
      <c r="W2006" s="433"/>
      <c r="X2006" s="433"/>
      <c r="Y2006" s="151"/>
      <c r="Z2006" s="433"/>
      <c r="AA2006" s="433"/>
      <c r="AB2006" s="152"/>
      <c r="AC2006" s="155"/>
      <c r="AD2006" s="119"/>
      <c r="AE2006" s="78"/>
      <c r="AF2006" s="123">
        <f t="shared" si="317"/>
        <v>-9890</v>
      </c>
      <c r="AG2006" s="78"/>
    </row>
    <row r="2007" spans="1:33" s="249" customFormat="1" ht="230.25" hidden="1" outlineLevel="3" thickBot="1" x14ac:dyDescent="0.25">
      <c r="A2007" s="378" t="s">
        <v>1685</v>
      </c>
      <c r="B2007" s="629"/>
      <c r="C2007" s="598"/>
      <c r="D2007" s="604"/>
      <c r="E2007" s="139" t="s">
        <v>1438</v>
      </c>
      <c r="F2007" s="426" t="s">
        <v>4141</v>
      </c>
      <c r="G2007" s="124" t="s">
        <v>1416</v>
      </c>
      <c r="H2007" s="535" t="s">
        <v>1227</v>
      </c>
      <c r="I2007" s="125" t="s">
        <v>768</v>
      </c>
      <c r="J2007" s="257">
        <v>1</v>
      </c>
      <c r="K2007" s="259" t="s">
        <v>193</v>
      </c>
      <c r="L2007" s="215" t="s">
        <v>430</v>
      </c>
      <c r="M2007" s="166">
        <v>1</v>
      </c>
      <c r="N2007" s="329">
        <f t="shared" si="320"/>
        <v>1</v>
      </c>
      <c r="O2007" s="551" t="s">
        <v>6563</v>
      </c>
      <c r="P2007" s="169" t="s">
        <v>103</v>
      </c>
      <c r="Q2007" s="340">
        <v>5</v>
      </c>
      <c r="R2007" s="223">
        <f t="shared" si="321"/>
        <v>5</v>
      </c>
      <c r="S2007" s="440"/>
      <c r="T2007" s="496"/>
      <c r="U2007" s="193"/>
      <c r="V2007" s="455"/>
      <c r="W2007" s="433"/>
      <c r="X2007" s="433"/>
      <c r="Y2007" s="151"/>
      <c r="Z2007" s="433"/>
      <c r="AA2007" s="433"/>
      <c r="AB2007" s="152"/>
      <c r="AC2007" s="155"/>
      <c r="AD2007" s="119"/>
      <c r="AE2007" s="78"/>
      <c r="AF2007" s="123">
        <f t="shared" si="317"/>
        <v>-9891</v>
      </c>
      <c r="AG2007" s="78"/>
    </row>
    <row r="2008" spans="1:33" ht="230.25" hidden="1" outlineLevel="3" thickBot="1" x14ac:dyDescent="0.25">
      <c r="A2008" s="460" t="s">
        <v>6287</v>
      </c>
      <c r="B2008" s="607"/>
      <c r="C2008" s="599"/>
      <c r="D2008" s="605"/>
      <c r="E2008" s="459" t="s">
        <v>5975</v>
      </c>
      <c r="F2008" s="426" t="s">
        <v>4141</v>
      </c>
      <c r="G2008" s="124" t="s">
        <v>1416</v>
      </c>
      <c r="H2008" s="535" t="s">
        <v>1227</v>
      </c>
      <c r="I2008" s="125" t="s">
        <v>768</v>
      </c>
      <c r="J2008" s="257">
        <v>1</v>
      </c>
      <c r="K2008" s="178" t="s">
        <v>6120</v>
      </c>
      <c r="L2008" s="256" t="s">
        <v>6133</v>
      </c>
      <c r="M2008" s="166">
        <v>2</v>
      </c>
      <c r="N2008" s="329">
        <f t="shared" ref="N2008" si="322">J2008*M2008</f>
        <v>2</v>
      </c>
      <c r="O2008" s="551" t="s">
        <v>6563</v>
      </c>
      <c r="P2008" s="169" t="s">
        <v>103</v>
      </c>
      <c r="Q2008" s="340">
        <v>5</v>
      </c>
      <c r="R2008" s="223">
        <f t="shared" si="321"/>
        <v>10</v>
      </c>
      <c r="S2008" s="440"/>
      <c r="T2008" s="496"/>
      <c r="U2008" s="193"/>
      <c r="V2008" s="455"/>
      <c r="W2008" s="433"/>
      <c r="X2008" s="433"/>
      <c r="Y2008" s="151"/>
      <c r="Z2008" s="433"/>
      <c r="AA2008" s="433"/>
      <c r="AB2008" s="152"/>
      <c r="AC2008" s="155"/>
      <c r="AD2008" s="119"/>
      <c r="AE2008" s="78"/>
      <c r="AF2008" s="123">
        <f t="shared" si="317"/>
        <v>14837</v>
      </c>
    </row>
    <row r="2009" spans="1:33" s="249" customFormat="1" ht="230.25" hidden="1" outlineLevel="3" thickBot="1" x14ac:dyDescent="0.25">
      <c r="A2009" s="378" t="s">
        <v>1686</v>
      </c>
      <c r="B2009" s="639" t="s">
        <v>5838</v>
      </c>
      <c r="C2009" s="623" t="s">
        <v>2246</v>
      </c>
      <c r="D2009" s="603" t="s">
        <v>1499</v>
      </c>
      <c r="E2009" s="139" t="s">
        <v>160</v>
      </c>
      <c r="F2009" s="139" t="s">
        <v>4141</v>
      </c>
      <c r="G2009" s="124" t="s">
        <v>1416</v>
      </c>
      <c r="H2009" s="535" t="s">
        <v>1227</v>
      </c>
      <c r="I2009" s="125" t="s">
        <v>768</v>
      </c>
      <c r="J2009" s="257">
        <v>1</v>
      </c>
      <c r="K2009" s="259" t="s">
        <v>193</v>
      </c>
      <c r="L2009" s="215" t="s">
        <v>430</v>
      </c>
      <c r="M2009" s="166">
        <v>1</v>
      </c>
      <c r="N2009" s="329">
        <f t="shared" ref="N2009:N2029" si="323">J2009*M2009</f>
        <v>1</v>
      </c>
      <c r="O2009" s="551" t="s">
        <v>6563</v>
      </c>
      <c r="P2009" s="169" t="s">
        <v>103</v>
      </c>
      <c r="Q2009" s="340">
        <v>5</v>
      </c>
      <c r="R2009" s="223">
        <f t="shared" ref="R2009:R2030" si="324">J2009*M2009*Q2009</f>
        <v>5</v>
      </c>
      <c r="S2009" s="440"/>
      <c r="T2009" s="496"/>
      <c r="U2009" s="193"/>
      <c r="V2009" s="455"/>
      <c r="W2009" s="433"/>
      <c r="X2009" s="433"/>
      <c r="Y2009" s="151"/>
      <c r="Z2009" s="433"/>
      <c r="AA2009" s="433"/>
      <c r="AB2009" s="152"/>
      <c r="AC2009" s="155"/>
      <c r="AD2009" s="119"/>
      <c r="AE2009" s="78"/>
      <c r="AF2009" s="123">
        <f t="shared" si="317"/>
        <v>-9892</v>
      </c>
      <c r="AG2009" s="78"/>
    </row>
    <row r="2010" spans="1:33" s="249" customFormat="1" ht="230.25" hidden="1" outlineLevel="3" thickBot="1" x14ac:dyDescent="0.25">
      <c r="A2010" s="378" t="s">
        <v>1687</v>
      </c>
      <c r="B2010" s="639"/>
      <c r="C2010" s="599"/>
      <c r="D2010" s="605"/>
      <c r="E2010" s="139" t="s">
        <v>1445</v>
      </c>
      <c r="F2010" s="139" t="s">
        <v>4141</v>
      </c>
      <c r="G2010" s="124" t="s">
        <v>1416</v>
      </c>
      <c r="H2010" s="535" t="s">
        <v>1227</v>
      </c>
      <c r="I2010" s="125" t="s">
        <v>768</v>
      </c>
      <c r="J2010" s="257">
        <v>1</v>
      </c>
      <c r="K2010" s="259" t="s">
        <v>193</v>
      </c>
      <c r="L2010" s="215" t="s">
        <v>1199</v>
      </c>
      <c r="M2010" s="166">
        <v>1</v>
      </c>
      <c r="N2010" s="329">
        <f t="shared" si="323"/>
        <v>1</v>
      </c>
      <c r="O2010" s="551" t="s">
        <v>6563</v>
      </c>
      <c r="P2010" s="169" t="s">
        <v>103</v>
      </c>
      <c r="Q2010" s="340">
        <v>5</v>
      </c>
      <c r="R2010" s="223">
        <f t="shared" si="324"/>
        <v>5</v>
      </c>
      <c r="S2010" s="440"/>
      <c r="T2010" s="496"/>
      <c r="U2010" s="193"/>
      <c r="V2010" s="455"/>
      <c r="W2010" s="433"/>
      <c r="X2010" s="433"/>
      <c r="Y2010" s="151"/>
      <c r="Z2010" s="433"/>
      <c r="AA2010" s="433"/>
      <c r="AB2010" s="152"/>
      <c r="AC2010" s="155"/>
      <c r="AD2010" s="119"/>
      <c r="AE2010" s="78"/>
      <c r="AF2010" s="123">
        <f t="shared" si="317"/>
        <v>-9893</v>
      </c>
      <c r="AG2010" s="78"/>
    </row>
    <row r="2011" spans="1:33" s="249" customFormat="1" ht="230.25" hidden="1" outlineLevel="3" thickBot="1" x14ac:dyDescent="0.25">
      <c r="A2011" s="378" t="s">
        <v>1688</v>
      </c>
      <c r="B2011" s="658" t="s">
        <v>1608</v>
      </c>
      <c r="C2011" s="623" t="s">
        <v>2247</v>
      </c>
      <c r="D2011" s="603" t="s">
        <v>1456</v>
      </c>
      <c r="E2011" s="139" t="s">
        <v>160</v>
      </c>
      <c r="F2011" s="139" t="s">
        <v>4141</v>
      </c>
      <c r="G2011" s="124" t="s">
        <v>1416</v>
      </c>
      <c r="H2011" s="535" t="s">
        <v>1227</v>
      </c>
      <c r="I2011" s="125" t="s">
        <v>768</v>
      </c>
      <c r="J2011" s="257">
        <v>1</v>
      </c>
      <c r="K2011" s="259" t="s">
        <v>193</v>
      </c>
      <c r="L2011" s="215" t="s">
        <v>430</v>
      </c>
      <c r="M2011" s="166">
        <v>1</v>
      </c>
      <c r="N2011" s="329">
        <f t="shared" si="323"/>
        <v>1</v>
      </c>
      <c r="O2011" s="551" t="s">
        <v>6563</v>
      </c>
      <c r="P2011" s="169" t="s">
        <v>103</v>
      </c>
      <c r="Q2011" s="340">
        <v>5</v>
      </c>
      <c r="R2011" s="223">
        <f t="shared" si="324"/>
        <v>5</v>
      </c>
      <c r="S2011" s="440"/>
      <c r="T2011" s="496"/>
      <c r="U2011" s="193"/>
      <c r="V2011" s="455"/>
      <c r="W2011" s="433"/>
      <c r="X2011" s="433"/>
      <c r="Y2011" s="151"/>
      <c r="Z2011" s="433"/>
      <c r="AA2011" s="433"/>
      <c r="AB2011" s="152"/>
      <c r="AC2011" s="155"/>
      <c r="AD2011" s="119"/>
      <c r="AE2011" s="78"/>
      <c r="AF2011" s="123">
        <f t="shared" si="317"/>
        <v>-9894</v>
      </c>
      <c r="AG2011" s="78"/>
    </row>
    <row r="2012" spans="1:33" s="249" customFormat="1" ht="230.25" hidden="1" outlineLevel="3" thickBot="1" x14ac:dyDescent="0.25">
      <c r="A2012" s="378" t="s">
        <v>1689</v>
      </c>
      <c r="B2012" s="660"/>
      <c r="C2012" s="599"/>
      <c r="D2012" s="605"/>
      <c r="E2012" s="139" t="s">
        <v>1445</v>
      </c>
      <c r="F2012" s="139" t="s">
        <v>4141</v>
      </c>
      <c r="G2012" s="124" t="s">
        <v>1416</v>
      </c>
      <c r="H2012" s="535" t="s">
        <v>1227</v>
      </c>
      <c r="I2012" s="125" t="s">
        <v>768</v>
      </c>
      <c r="J2012" s="257">
        <v>1</v>
      </c>
      <c r="K2012" s="259" t="s">
        <v>193</v>
      </c>
      <c r="L2012" s="215" t="s">
        <v>1199</v>
      </c>
      <c r="M2012" s="333">
        <v>1</v>
      </c>
      <c r="N2012" s="329">
        <f t="shared" si="323"/>
        <v>1</v>
      </c>
      <c r="O2012" s="551" t="s">
        <v>6563</v>
      </c>
      <c r="P2012" s="169" t="s">
        <v>103</v>
      </c>
      <c r="Q2012" s="340">
        <v>5</v>
      </c>
      <c r="R2012" s="223">
        <f t="shared" si="324"/>
        <v>5</v>
      </c>
      <c r="S2012" s="440"/>
      <c r="T2012" s="496"/>
      <c r="U2012" s="193"/>
      <c r="V2012" s="455"/>
      <c r="W2012" s="433"/>
      <c r="X2012" s="433"/>
      <c r="Y2012" s="151"/>
      <c r="Z2012" s="433"/>
      <c r="AA2012" s="433"/>
      <c r="AB2012" s="152"/>
      <c r="AC2012" s="155"/>
      <c r="AD2012" s="119"/>
      <c r="AE2012" s="78"/>
      <c r="AF2012" s="123">
        <f t="shared" si="317"/>
        <v>-9895</v>
      </c>
      <c r="AG2012" s="78"/>
    </row>
    <row r="2013" spans="1:33" ht="230.25" hidden="1" outlineLevel="3" thickBot="1" x14ac:dyDescent="0.25">
      <c r="A2013" s="251" t="s">
        <v>5604</v>
      </c>
      <c r="B2013" s="596" t="s">
        <v>4129</v>
      </c>
      <c r="C2013" s="635" t="s">
        <v>4134</v>
      </c>
      <c r="D2013" s="627" t="s">
        <v>409</v>
      </c>
      <c r="E2013" s="139" t="s">
        <v>208</v>
      </c>
      <c r="F2013" s="209" t="s">
        <v>4141</v>
      </c>
      <c r="G2013" s="160" t="s">
        <v>729</v>
      </c>
      <c r="H2013" s="535" t="s">
        <v>1804</v>
      </c>
      <c r="I2013" s="215" t="s">
        <v>768</v>
      </c>
      <c r="J2013" s="257">
        <v>1</v>
      </c>
      <c r="K2013" s="259" t="s">
        <v>192</v>
      </c>
      <c r="L2013" s="215" t="s">
        <v>203</v>
      </c>
      <c r="M2013" s="166">
        <v>1</v>
      </c>
      <c r="N2013" s="329">
        <f t="shared" si="323"/>
        <v>1</v>
      </c>
      <c r="O2013" s="551" t="s">
        <v>6563</v>
      </c>
      <c r="P2013" s="158" t="s">
        <v>675</v>
      </c>
      <c r="Q2013" s="340">
        <v>5</v>
      </c>
      <c r="R2013" s="223">
        <f t="shared" si="324"/>
        <v>5</v>
      </c>
      <c r="S2013" s="440"/>
      <c r="T2013" s="496"/>
      <c r="U2013" s="193"/>
      <c r="V2013" s="455"/>
      <c r="W2013" s="433"/>
      <c r="X2013" s="433"/>
      <c r="Y2013" s="151"/>
      <c r="Z2013" s="433"/>
      <c r="AA2013" s="433"/>
      <c r="AB2013" s="152"/>
      <c r="AC2013" s="155"/>
      <c r="AD2013" s="119"/>
      <c r="AE2013" s="78"/>
      <c r="AF2013" s="123">
        <f t="shared" si="317"/>
        <v>13557</v>
      </c>
    </row>
    <row r="2014" spans="1:33" ht="230.25" hidden="1" outlineLevel="3" thickBot="1" x14ac:dyDescent="0.25">
      <c r="A2014" s="251" t="s">
        <v>5605</v>
      </c>
      <c r="B2014" s="597"/>
      <c r="C2014" s="635"/>
      <c r="D2014" s="627"/>
      <c r="E2014" s="209" t="s">
        <v>1950</v>
      </c>
      <c r="F2014" s="209" t="s">
        <v>4141</v>
      </c>
      <c r="G2014" s="160" t="s">
        <v>729</v>
      </c>
      <c r="H2014" s="535" t="s">
        <v>1804</v>
      </c>
      <c r="I2014" s="215" t="s">
        <v>768</v>
      </c>
      <c r="J2014" s="257">
        <v>1</v>
      </c>
      <c r="K2014" s="178" t="s">
        <v>453</v>
      </c>
      <c r="L2014" s="256" t="s">
        <v>449</v>
      </c>
      <c r="M2014" s="334">
        <v>1</v>
      </c>
      <c r="N2014" s="329">
        <f t="shared" si="323"/>
        <v>1</v>
      </c>
      <c r="O2014" s="551" t="s">
        <v>6563</v>
      </c>
      <c r="P2014" s="152" t="s">
        <v>6409</v>
      </c>
      <c r="Q2014" s="340">
        <v>2</v>
      </c>
      <c r="R2014" s="223">
        <f t="shared" si="324"/>
        <v>2</v>
      </c>
      <c r="S2014" s="440"/>
      <c r="T2014" s="496"/>
      <c r="U2014" s="193"/>
      <c r="V2014" s="455"/>
      <c r="W2014" s="433"/>
      <c r="X2014" s="433"/>
      <c r="Y2014" s="151"/>
      <c r="Z2014" s="433"/>
      <c r="AA2014" s="433"/>
      <c r="AB2014" s="152"/>
      <c r="AC2014" s="155"/>
      <c r="AD2014" s="119"/>
      <c r="AE2014" s="78"/>
      <c r="AF2014" s="123">
        <f t="shared" si="317"/>
        <v>13558</v>
      </c>
    </row>
    <row r="2015" spans="1:33" ht="230.25" hidden="1" outlineLevel="3" thickBot="1" x14ac:dyDescent="0.25">
      <c r="A2015" s="251" t="s">
        <v>5606</v>
      </c>
      <c r="B2015" s="596" t="s">
        <v>4129</v>
      </c>
      <c r="C2015" s="635" t="s">
        <v>4135</v>
      </c>
      <c r="D2015" s="627" t="s">
        <v>409</v>
      </c>
      <c r="E2015" s="139" t="s">
        <v>208</v>
      </c>
      <c r="F2015" s="209" t="s">
        <v>4141</v>
      </c>
      <c r="G2015" s="160" t="s">
        <v>729</v>
      </c>
      <c r="H2015" s="535" t="s">
        <v>1804</v>
      </c>
      <c r="I2015" s="215" t="s">
        <v>768</v>
      </c>
      <c r="J2015" s="257">
        <v>1</v>
      </c>
      <c r="K2015" s="259" t="s">
        <v>192</v>
      </c>
      <c r="L2015" s="215" t="s">
        <v>203</v>
      </c>
      <c r="M2015" s="166">
        <v>1</v>
      </c>
      <c r="N2015" s="329">
        <f t="shared" si="323"/>
        <v>1</v>
      </c>
      <c r="O2015" s="551" t="s">
        <v>6563</v>
      </c>
      <c r="P2015" s="158" t="s">
        <v>675</v>
      </c>
      <c r="Q2015" s="340">
        <v>5</v>
      </c>
      <c r="R2015" s="223">
        <f t="shared" si="324"/>
        <v>5</v>
      </c>
      <c r="S2015" s="440"/>
      <c r="T2015" s="496"/>
      <c r="U2015" s="193"/>
      <c r="V2015" s="455"/>
      <c r="W2015" s="433"/>
      <c r="X2015" s="433"/>
      <c r="Y2015" s="151"/>
      <c r="Z2015" s="433"/>
      <c r="AA2015" s="433"/>
      <c r="AB2015" s="152"/>
      <c r="AC2015" s="155"/>
      <c r="AD2015" s="119"/>
      <c r="AE2015" s="78"/>
      <c r="AF2015" s="123">
        <f t="shared" si="317"/>
        <v>13559</v>
      </c>
    </row>
    <row r="2016" spans="1:33" ht="230.25" hidden="1" outlineLevel="3" thickBot="1" x14ac:dyDescent="0.25">
      <c r="A2016" s="251" t="s">
        <v>5607</v>
      </c>
      <c r="B2016" s="597"/>
      <c r="C2016" s="635"/>
      <c r="D2016" s="627"/>
      <c r="E2016" s="209" t="s">
        <v>1950</v>
      </c>
      <c r="F2016" s="209" t="s">
        <v>4141</v>
      </c>
      <c r="G2016" s="160" t="s">
        <v>729</v>
      </c>
      <c r="H2016" s="535" t="s">
        <v>1804</v>
      </c>
      <c r="I2016" s="215" t="s">
        <v>768</v>
      </c>
      <c r="J2016" s="257">
        <v>1</v>
      </c>
      <c r="K2016" s="178" t="s">
        <v>453</v>
      </c>
      <c r="L2016" s="256" t="s">
        <v>449</v>
      </c>
      <c r="M2016" s="253">
        <v>1</v>
      </c>
      <c r="N2016" s="329">
        <f t="shared" si="323"/>
        <v>1</v>
      </c>
      <c r="O2016" s="551" t="s">
        <v>6563</v>
      </c>
      <c r="P2016" s="152" t="s">
        <v>6409</v>
      </c>
      <c r="Q2016" s="340">
        <v>2</v>
      </c>
      <c r="R2016" s="223">
        <f t="shared" si="324"/>
        <v>2</v>
      </c>
      <c r="S2016" s="440"/>
      <c r="T2016" s="496"/>
      <c r="U2016" s="193"/>
      <c r="V2016" s="455"/>
      <c r="W2016" s="433"/>
      <c r="X2016" s="433"/>
      <c r="Y2016" s="151"/>
      <c r="Z2016" s="433"/>
      <c r="AA2016" s="433"/>
      <c r="AB2016" s="152"/>
      <c r="AC2016" s="155"/>
      <c r="AD2016" s="119"/>
      <c r="AE2016" s="78"/>
      <c r="AF2016" s="123">
        <f t="shared" si="317"/>
        <v>13560</v>
      </c>
    </row>
    <row r="2017" spans="1:32" ht="230.25" hidden="1" outlineLevel="3" thickBot="1" x14ac:dyDescent="0.25">
      <c r="A2017" s="251" t="s">
        <v>5608</v>
      </c>
      <c r="B2017" s="596" t="s">
        <v>4130</v>
      </c>
      <c r="C2017" s="598" t="s">
        <v>4136</v>
      </c>
      <c r="D2017" s="604" t="s">
        <v>409</v>
      </c>
      <c r="E2017" s="209" t="s">
        <v>194</v>
      </c>
      <c r="F2017" s="209" t="s">
        <v>4141</v>
      </c>
      <c r="G2017" s="160" t="s">
        <v>729</v>
      </c>
      <c r="H2017" s="535" t="s">
        <v>1804</v>
      </c>
      <c r="I2017" s="215" t="s">
        <v>768</v>
      </c>
      <c r="J2017" s="257">
        <v>1</v>
      </c>
      <c r="K2017" s="259" t="s">
        <v>185</v>
      </c>
      <c r="L2017" s="215" t="s">
        <v>411</v>
      </c>
      <c r="M2017" s="166">
        <v>1</v>
      </c>
      <c r="N2017" s="329">
        <f t="shared" si="323"/>
        <v>1</v>
      </c>
      <c r="O2017" s="551" t="s">
        <v>6563</v>
      </c>
      <c r="P2017" s="152" t="s">
        <v>6409</v>
      </c>
      <c r="Q2017" s="340">
        <v>2</v>
      </c>
      <c r="R2017" s="223">
        <f t="shared" si="324"/>
        <v>2</v>
      </c>
      <c r="S2017" s="440"/>
      <c r="T2017" s="496"/>
      <c r="U2017" s="193"/>
      <c r="V2017" s="455"/>
      <c r="W2017" s="433"/>
      <c r="X2017" s="433"/>
      <c r="Y2017" s="151"/>
      <c r="Z2017" s="433"/>
      <c r="AA2017" s="433"/>
      <c r="AB2017" s="152"/>
      <c r="AC2017" s="155"/>
      <c r="AD2017" s="119"/>
      <c r="AE2017" s="78"/>
      <c r="AF2017" s="123">
        <f t="shared" si="317"/>
        <v>13561</v>
      </c>
    </row>
    <row r="2018" spans="1:32" ht="230.25" hidden="1" outlineLevel="3" thickBot="1" x14ac:dyDescent="0.25">
      <c r="A2018" s="251" t="s">
        <v>5609</v>
      </c>
      <c r="B2018" s="597"/>
      <c r="C2018" s="599"/>
      <c r="D2018" s="605"/>
      <c r="E2018" s="209" t="s">
        <v>251</v>
      </c>
      <c r="F2018" s="209" t="s">
        <v>4141</v>
      </c>
      <c r="G2018" s="160" t="s">
        <v>729</v>
      </c>
      <c r="H2018" s="535" t="s">
        <v>1804</v>
      </c>
      <c r="I2018" s="215" t="s">
        <v>768</v>
      </c>
      <c r="J2018" s="257">
        <v>1</v>
      </c>
      <c r="K2018" s="134" t="s">
        <v>446</v>
      </c>
      <c r="L2018" s="125" t="s">
        <v>5792</v>
      </c>
      <c r="M2018" s="166">
        <v>1</v>
      </c>
      <c r="N2018" s="329">
        <f t="shared" si="323"/>
        <v>1</v>
      </c>
      <c r="O2018" s="551" t="s">
        <v>6563</v>
      </c>
      <c r="P2018" s="70" t="s">
        <v>103</v>
      </c>
      <c r="Q2018" s="340">
        <v>5</v>
      </c>
      <c r="R2018" s="223">
        <f t="shared" si="324"/>
        <v>5</v>
      </c>
      <c r="S2018" s="440"/>
      <c r="T2018" s="496"/>
      <c r="U2018" s="193"/>
      <c r="V2018" s="455"/>
      <c r="W2018" s="433"/>
      <c r="X2018" s="433"/>
      <c r="Y2018" s="151"/>
      <c r="Z2018" s="433"/>
      <c r="AA2018" s="433"/>
      <c r="AB2018" s="152"/>
      <c r="AC2018" s="155"/>
      <c r="AD2018" s="119"/>
      <c r="AE2018" s="78"/>
      <c r="AF2018" s="123">
        <f t="shared" si="317"/>
        <v>13562</v>
      </c>
    </row>
    <row r="2019" spans="1:32" ht="230.25" hidden="1" outlineLevel="3" thickBot="1" x14ac:dyDescent="0.25">
      <c r="A2019" s="251" t="s">
        <v>5610</v>
      </c>
      <c r="B2019" s="596" t="s">
        <v>4130</v>
      </c>
      <c r="C2019" s="598" t="s">
        <v>4137</v>
      </c>
      <c r="D2019" s="604" t="s">
        <v>409</v>
      </c>
      <c r="E2019" s="209" t="s">
        <v>194</v>
      </c>
      <c r="F2019" s="209" t="s">
        <v>4141</v>
      </c>
      <c r="G2019" s="160" t="s">
        <v>729</v>
      </c>
      <c r="H2019" s="535" t="s">
        <v>1804</v>
      </c>
      <c r="I2019" s="215" t="s">
        <v>768</v>
      </c>
      <c r="J2019" s="257">
        <v>1</v>
      </c>
      <c r="K2019" s="259" t="s">
        <v>185</v>
      </c>
      <c r="L2019" s="215" t="s">
        <v>411</v>
      </c>
      <c r="M2019" s="166">
        <v>1</v>
      </c>
      <c r="N2019" s="329">
        <f t="shared" si="323"/>
        <v>1</v>
      </c>
      <c r="O2019" s="551" t="s">
        <v>6563</v>
      </c>
      <c r="P2019" s="152" t="s">
        <v>6409</v>
      </c>
      <c r="Q2019" s="340">
        <v>2</v>
      </c>
      <c r="R2019" s="223">
        <f t="shared" si="324"/>
        <v>2</v>
      </c>
      <c r="S2019" s="440"/>
      <c r="T2019" s="496"/>
      <c r="U2019" s="193"/>
      <c r="V2019" s="455"/>
      <c r="W2019" s="433"/>
      <c r="X2019" s="433"/>
      <c r="Y2019" s="151"/>
      <c r="Z2019" s="433"/>
      <c r="AA2019" s="433"/>
      <c r="AB2019" s="152"/>
      <c r="AC2019" s="155"/>
      <c r="AD2019" s="119"/>
      <c r="AE2019" s="78"/>
      <c r="AF2019" s="123">
        <f t="shared" si="317"/>
        <v>13563</v>
      </c>
    </row>
    <row r="2020" spans="1:32" ht="230.25" hidden="1" outlineLevel="3" thickBot="1" x14ac:dyDescent="0.25">
      <c r="A2020" s="251" t="s">
        <v>5611</v>
      </c>
      <c r="B2020" s="597"/>
      <c r="C2020" s="598"/>
      <c r="D2020" s="604"/>
      <c r="E2020" s="209" t="s">
        <v>251</v>
      </c>
      <c r="F2020" s="209" t="s">
        <v>4141</v>
      </c>
      <c r="G2020" s="160" t="s">
        <v>729</v>
      </c>
      <c r="H2020" s="535" t="s">
        <v>1804</v>
      </c>
      <c r="I2020" s="215" t="s">
        <v>768</v>
      </c>
      <c r="J2020" s="257">
        <v>1</v>
      </c>
      <c r="K2020" s="134" t="s">
        <v>446</v>
      </c>
      <c r="L2020" s="125" t="s">
        <v>5792</v>
      </c>
      <c r="M2020" s="166">
        <v>1</v>
      </c>
      <c r="N2020" s="329">
        <f t="shared" si="323"/>
        <v>1</v>
      </c>
      <c r="O2020" s="551" t="s">
        <v>6563</v>
      </c>
      <c r="P2020" s="70" t="s">
        <v>103</v>
      </c>
      <c r="Q2020" s="340">
        <v>5</v>
      </c>
      <c r="R2020" s="223">
        <f t="shared" si="324"/>
        <v>5</v>
      </c>
      <c r="S2020" s="440"/>
      <c r="T2020" s="496"/>
      <c r="U2020" s="193"/>
      <c r="V2020" s="455"/>
      <c r="W2020" s="433"/>
      <c r="X2020" s="433"/>
      <c r="Y2020" s="151"/>
      <c r="Z2020" s="433"/>
      <c r="AA2020" s="433"/>
      <c r="AB2020" s="152"/>
      <c r="AC2020" s="155"/>
      <c r="AD2020" s="119"/>
      <c r="AE2020" s="78"/>
      <c r="AF2020" s="123">
        <f t="shared" si="317"/>
        <v>13564</v>
      </c>
    </row>
    <row r="2021" spans="1:32" ht="230.25" hidden="1" outlineLevel="3" thickBot="1" x14ac:dyDescent="0.25">
      <c r="A2021" s="251" t="s">
        <v>5612</v>
      </c>
      <c r="B2021" s="596" t="s">
        <v>4131</v>
      </c>
      <c r="C2021" s="623" t="s">
        <v>4138</v>
      </c>
      <c r="D2021" s="603" t="s">
        <v>3974</v>
      </c>
      <c r="E2021" s="209" t="s">
        <v>160</v>
      </c>
      <c r="F2021" s="209" t="s">
        <v>4141</v>
      </c>
      <c r="G2021" s="160" t="s">
        <v>729</v>
      </c>
      <c r="H2021" s="535" t="s">
        <v>1804</v>
      </c>
      <c r="I2021" s="215" t="s">
        <v>768</v>
      </c>
      <c r="J2021" s="255">
        <v>1</v>
      </c>
      <c r="K2021" s="178" t="s">
        <v>406</v>
      </c>
      <c r="L2021" s="256" t="s">
        <v>407</v>
      </c>
      <c r="M2021" s="166">
        <v>1</v>
      </c>
      <c r="N2021" s="329">
        <f t="shared" si="323"/>
        <v>1</v>
      </c>
      <c r="O2021" s="551" t="s">
        <v>6563</v>
      </c>
      <c r="P2021" s="70" t="s">
        <v>103</v>
      </c>
      <c r="Q2021" s="340">
        <v>5</v>
      </c>
      <c r="R2021" s="223">
        <f t="shared" si="324"/>
        <v>5</v>
      </c>
      <c r="S2021" s="440"/>
      <c r="T2021" s="496"/>
      <c r="U2021" s="193"/>
      <c r="V2021" s="455"/>
      <c r="W2021" s="433"/>
      <c r="X2021" s="433"/>
      <c r="Y2021" s="151"/>
      <c r="Z2021" s="433"/>
      <c r="AA2021" s="433"/>
      <c r="AB2021" s="152"/>
      <c r="AC2021" s="155"/>
      <c r="AD2021" s="119"/>
      <c r="AE2021" s="78"/>
      <c r="AF2021" s="123">
        <f t="shared" si="317"/>
        <v>13565</v>
      </c>
    </row>
    <row r="2022" spans="1:32" ht="230.25" hidden="1" outlineLevel="3" thickBot="1" x14ac:dyDescent="0.25">
      <c r="A2022" s="251" t="s">
        <v>5613</v>
      </c>
      <c r="B2022" s="597"/>
      <c r="C2022" s="599"/>
      <c r="D2022" s="605"/>
      <c r="E2022" s="209" t="s">
        <v>163</v>
      </c>
      <c r="F2022" s="209" t="s">
        <v>4141</v>
      </c>
      <c r="G2022" s="160" t="s">
        <v>729</v>
      </c>
      <c r="H2022" s="535" t="s">
        <v>1804</v>
      </c>
      <c r="I2022" s="215" t="s">
        <v>768</v>
      </c>
      <c r="J2022" s="255">
        <v>1</v>
      </c>
      <c r="K2022" s="259" t="s">
        <v>185</v>
      </c>
      <c r="L2022" s="215" t="s">
        <v>411</v>
      </c>
      <c r="M2022" s="166">
        <v>1</v>
      </c>
      <c r="N2022" s="329">
        <f t="shared" si="323"/>
        <v>1</v>
      </c>
      <c r="O2022" s="551" t="s">
        <v>6563</v>
      </c>
      <c r="P2022" s="169" t="s">
        <v>6409</v>
      </c>
      <c r="Q2022" s="340">
        <v>2</v>
      </c>
      <c r="R2022" s="223">
        <f t="shared" si="324"/>
        <v>2</v>
      </c>
      <c r="S2022" s="440"/>
      <c r="T2022" s="496"/>
      <c r="U2022" s="193"/>
      <c r="V2022" s="455"/>
      <c r="W2022" s="433"/>
      <c r="X2022" s="433"/>
      <c r="Y2022" s="151"/>
      <c r="Z2022" s="433"/>
      <c r="AA2022" s="433"/>
      <c r="AB2022" s="152"/>
      <c r="AC2022" s="155"/>
      <c r="AD2022" s="119"/>
      <c r="AE2022" s="78"/>
      <c r="AF2022" s="123">
        <f t="shared" si="317"/>
        <v>13566</v>
      </c>
    </row>
    <row r="2023" spans="1:32" ht="230.25" hidden="1" outlineLevel="3" thickBot="1" x14ac:dyDescent="0.25">
      <c r="A2023" s="251" t="s">
        <v>5614</v>
      </c>
      <c r="B2023" s="596" t="s">
        <v>4132</v>
      </c>
      <c r="C2023" s="623" t="s">
        <v>4139</v>
      </c>
      <c r="D2023" s="603" t="s">
        <v>1551</v>
      </c>
      <c r="E2023" s="139" t="s">
        <v>160</v>
      </c>
      <c r="F2023" s="209" t="s">
        <v>4141</v>
      </c>
      <c r="G2023" s="133" t="s">
        <v>1416</v>
      </c>
      <c r="H2023" s="535" t="s">
        <v>1804</v>
      </c>
      <c r="I2023" s="133" t="s">
        <v>768</v>
      </c>
      <c r="J2023" s="255">
        <v>1</v>
      </c>
      <c r="K2023" s="133" t="s">
        <v>193</v>
      </c>
      <c r="L2023" s="256" t="s">
        <v>430</v>
      </c>
      <c r="M2023" s="166">
        <v>1</v>
      </c>
      <c r="N2023" s="329">
        <f t="shared" si="323"/>
        <v>1</v>
      </c>
      <c r="O2023" s="551" t="s">
        <v>6563</v>
      </c>
      <c r="P2023" s="152" t="s">
        <v>103</v>
      </c>
      <c r="Q2023" s="340">
        <v>5</v>
      </c>
      <c r="R2023" s="223">
        <f t="shared" si="324"/>
        <v>5</v>
      </c>
      <c r="S2023" s="440"/>
      <c r="T2023" s="496"/>
      <c r="U2023" s="193"/>
      <c r="V2023" s="455"/>
      <c r="W2023" s="433"/>
      <c r="X2023" s="433"/>
      <c r="Y2023" s="151"/>
      <c r="Z2023" s="433"/>
      <c r="AA2023" s="433"/>
      <c r="AB2023" s="152"/>
      <c r="AC2023" s="155"/>
      <c r="AD2023" s="119"/>
      <c r="AE2023" s="78"/>
      <c r="AF2023" s="123">
        <f t="shared" si="317"/>
        <v>13567</v>
      </c>
    </row>
    <row r="2024" spans="1:32" ht="230.25" hidden="1" outlineLevel="3" thickBot="1" x14ac:dyDescent="0.25">
      <c r="A2024" s="251" t="s">
        <v>5615</v>
      </c>
      <c r="B2024" s="597"/>
      <c r="C2024" s="599"/>
      <c r="D2024" s="605"/>
      <c r="E2024" s="139" t="s">
        <v>799</v>
      </c>
      <c r="F2024" s="209" t="s">
        <v>4141</v>
      </c>
      <c r="G2024" s="160" t="s">
        <v>729</v>
      </c>
      <c r="H2024" s="535" t="s">
        <v>1804</v>
      </c>
      <c r="I2024" s="215" t="s">
        <v>768</v>
      </c>
      <c r="J2024" s="257">
        <v>1</v>
      </c>
      <c r="K2024" s="133" t="s">
        <v>193</v>
      </c>
      <c r="L2024" s="256" t="s">
        <v>430</v>
      </c>
      <c r="M2024" s="166">
        <v>1</v>
      </c>
      <c r="N2024" s="329">
        <f t="shared" si="323"/>
        <v>1</v>
      </c>
      <c r="O2024" s="551" t="s">
        <v>6563</v>
      </c>
      <c r="P2024" s="152" t="s">
        <v>103</v>
      </c>
      <c r="Q2024" s="340">
        <v>5</v>
      </c>
      <c r="R2024" s="223">
        <f t="shared" si="324"/>
        <v>5</v>
      </c>
      <c r="S2024" s="440"/>
      <c r="T2024" s="496"/>
      <c r="U2024" s="193"/>
      <c r="V2024" s="455"/>
      <c r="W2024" s="433"/>
      <c r="X2024" s="433"/>
      <c r="Y2024" s="151"/>
      <c r="Z2024" s="433"/>
      <c r="AA2024" s="433"/>
      <c r="AB2024" s="152"/>
      <c r="AC2024" s="155"/>
      <c r="AD2024" s="119"/>
      <c r="AE2024" s="78"/>
      <c r="AF2024" s="123">
        <f t="shared" si="317"/>
        <v>13568</v>
      </c>
    </row>
    <row r="2025" spans="1:32" ht="230.25" hidden="1" outlineLevel="3" thickBot="1" x14ac:dyDescent="0.25">
      <c r="A2025" s="251" t="s">
        <v>5616</v>
      </c>
      <c r="B2025" s="596" t="s">
        <v>4133</v>
      </c>
      <c r="C2025" s="637" t="s">
        <v>4140</v>
      </c>
      <c r="D2025" s="626" t="s">
        <v>1551</v>
      </c>
      <c r="E2025" s="139" t="s">
        <v>160</v>
      </c>
      <c r="F2025" s="209" t="s">
        <v>4141</v>
      </c>
      <c r="G2025" s="133" t="s">
        <v>1416</v>
      </c>
      <c r="H2025" s="535" t="s">
        <v>1804</v>
      </c>
      <c r="I2025" s="133" t="s">
        <v>768</v>
      </c>
      <c r="J2025" s="255">
        <v>1</v>
      </c>
      <c r="K2025" s="133" t="s">
        <v>193</v>
      </c>
      <c r="L2025" s="256" t="s">
        <v>430</v>
      </c>
      <c r="M2025" s="166">
        <v>1</v>
      </c>
      <c r="N2025" s="329">
        <f t="shared" si="323"/>
        <v>1</v>
      </c>
      <c r="O2025" s="551" t="s">
        <v>6563</v>
      </c>
      <c r="P2025" s="152" t="s">
        <v>103</v>
      </c>
      <c r="Q2025" s="340">
        <v>5</v>
      </c>
      <c r="R2025" s="223">
        <f t="shared" si="324"/>
        <v>5</v>
      </c>
      <c r="S2025" s="440"/>
      <c r="T2025" s="496"/>
      <c r="U2025" s="193"/>
      <c r="V2025" s="455"/>
      <c r="W2025" s="433"/>
      <c r="X2025" s="433"/>
      <c r="Y2025" s="151"/>
      <c r="Z2025" s="433"/>
      <c r="AA2025" s="433"/>
      <c r="AB2025" s="152"/>
      <c r="AC2025" s="155"/>
      <c r="AD2025" s="119"/>
      <c r="AE2025" s="78"/>
      <c r="AF2025" s="123">
        <f t="shared" si="317"/>
        <v>13569</v>
      </c>
    </row>
    <row r="2026" spans="1:32" ht="230.25" hidden="1" outlineLevel="3" thickBot="1" x14ac:dyDescent="0.25">
      <c r="A2026" s="251" t="s">
        <v>5617</v>
      </c>
      <c r="B2026" s="597"/>
      <c r="C2026" s="637"/>
      <c r="D2026" s="626"/>
      <c r="E2026" s="139" t="s">
        <v>799</v>
      </c>
      <c r="F2026" s="209" t="s">
        <v>4141</v>
      </c>
      <c r="G2026" s="160" t="s">
        <v>729</v>
      </c>
      <c r="H2026" s="535" t="s">
        <v>1804</v>
      </c>
      <c r="I2026" s="215" t="s">
        <v>768</v>
      </c>
      <c r="J2026" s="257">
        <v>1</v>
      </c>
      <c r="K2026" s="133" t="s">
        <v>193</v>
      </c>
      <c r="L2026" s="256" t="s">
        <v>430</v>
      </c>
      <c r="M2026" s="166">
        <v>1</v>
      </c>
      <c r="N2026" s="329">
        <f t="shared" si="323"/>
        <v>1</v>
      </c>
      <c r="O2026" s="551" t="s">
        <v>6563</v>
      </c>
      <c r="P2026" s="152" t="s">
        <v>103</v>
      </c>
      <c r="Q2026" s="340">
        <v>5</v>
      </c>
      <c r="R2026" s="223">
        <f t="shared" si="324"/>
        <v>5</v>
      </c>
      <c r="S2026" s="440"/>
      <c r="T2026" s="496"/>
      <c r="U2026" s="193"/>
      <c r="V2026" s="455"/>
      <c r="W2026" s="433"/>
      <c r="X2026" s="433"/>
      <c r="Y2026" s="151"/>
      <c r="Z2026" s="433"/>
      <c r="AA2026" s="433"/>
      <c r="AB2026" s="152"/>
      <c r="AC2026" s="155"/>
      <c r="AD2026" s="119"/>
      <c r="AE2026" s="78"/>
      <c r="AF2026" s="123">
        <f t="shared" si="317"/>
        <v>13570</v>
      </c>
    </row>
    <row r="2027" spans="1:32" ht="230.25" hidden="1" outlineLevel="3" thickBot="1" x14ac:dyDescent="0.25">
      <c r="A2027" s="310" t="s">
        <v>1690</v>
      </c>
      <c r="B2027" s="312" t="s">
        <v>4044</v>
      </c>
      <c r="C2027" s="274" t="s">
        <v>4043</v>
      </c>
      <c r="D2027" s="224" t="s">
        <v>319</v>
      </c>
      <c r="E2027" s="225" t="s">
        <v>170</v>
      </c>
      <c r="F2027" s="225" t="s">
        <v>1466</v>
      </c>
      <c r="G2027" s="204" t="s">
        <v>1176</v>
      </c>
      <c r="H2027" s="530" t="s">
        <v>1227</v>
      </c>
      <c r="I2027" s="185" t="s">
        <v>768</v>
      </c>
      <c r="J2027" s="146">
        <v>2</v>
      </c>
      <c r="K2027" s="186" t="s">
        <v>404</v>
      </c>
      <c r="L2027" s="207" t="s">
        <v>405</v>
      </c>
      <c r="M2027" s="148">
        <v>2</v>
      </c>
      <c r="N2027" s="330">
        <f t="shared" si="323"/>
        <v>4</v>
      </c>
      <c r="O2027" s="551" t="s">
        <v>6563</v>
      </c>
      <c r="P2027" s="157" t="s">
        <v>103</v>
      </c>
      <c r="Q2027" s="338">
        <v>5</v>
      </c>
      <c r="R2027" s="222">
        <f t="shared" si="324"/>
        <v>20</v>
      </c>
      <c r="S2027" s="440"/>
      <c r="T2027" s="496"/>
      <c r="U2027" s="193"/>
      <c r="V2027" s="455"/>
      <c r="W2027" s="433"/>
      <c r="X2027" s="433"/>
      <c r="Y2027" s="151"/>
      <c r="Z2027" s="433"/>
      <c r="AA2027" s="433"/>
      <c r="AB2027" s="152"/>
      <c r="AC2027" s="155"/>
      <c r="AD2027" s="119"/>
      <c r="AE2027" s="78"/>
      <c r="AF2027" s="123">
        <f t="shared" si="317"/>
        <v>-9896</v>
      </c>
    </row>
    <row r="2028" spans="1:32" ht="230.25" hidden="1" outlineLevel="3" thickBot="1" x14ac:dyDescent="0.25">
      <c r="A2028" s="311" t="s">
        <v>580</v>
      </c>
      <c r="B2028" s="606" t="s">
        <v>4045</v>
      </c>
      <c r="C2028" s="623" t="s">
        <v>2248</v>
      </c>
      <c r="D2028" s="603" t="s">
        <v>1599</v>
      </c>
      <c r="E2028" s="224" t="s">
        <v>1439</v>
      </c>
      <c r="F2028" s="224" t="s">
        <v>6324</v>
      </c>
      <c r="G2028" s="124" t="s">
        <v>1416</v>
      </c>
      <c r="H2028" s="535" t="s">
        <v>1227</v>
      </c>
      <c r="I2028" s="125" t="s">
        <v>768</v>
      </c>
      <c r="J2028" s="146">
        <v>1</v>
      </c>
      <c r="K2028" s="178" t="s">
        <v>193</v>
      </c>
      <c r="L2028" s="125" t="s">
        <v>1199</v>
      </c>
      <c r="M2028" s="148">
        <v>1</v>
      </c>
      <c r="N2028" s="329">
        <f t="shared" si="323"/>
        <v>1</v>
      </c>
      <c r="O2028" s="551" t="s">
        <v>6563</v>
      </c>
      <c r="P2028" s="152" t="s">
        <v>6325</v>
      </c>
      <c r="Q2028" s="338">
        <v>2</v>
      </c>
      <c r="R2028" s="222">
        <f t="shared" si="324"/>
        <v>2</v>
      </c>
      <c r="S2028" s="440"/>
      <c r="T2028" s="496"/>
      <c r="U2028" s="193"/>
      <c r="V2028" s="455"/>
      <c r="W2028" s="433"/>
      <c r="X2028" s="433"/>
      <c r="Y2028" s="151"/>
      <c r="Z2028" s="433"/>
      <c r="AA2028" s="433"/>
      <c r="AB2028" s="152"/>
      <c r="AC2028" s="155"/>
      <c r="AD2028" s="119"/>
      <c r="AE2028" s="78"/>
      <c r="AF2028" s="123">
        <f t="shared" si="317"/>
        <v>-1901</v>
      </c>
    </row>
    <row r="2029" spans="1:32" ht="230.25" hidden="1" outlineLevel="3" thickBot="1" x14ac:dyDescent="0.25">
      <c r="A2029" s="144" t="s">
        <v>581</v>
      </c>
      <c r="B2029" s="629"/>
      <c r="C2029" s="598"/>
      <c r="D2029" s="604"/>
      <c r="E2029" s="224" t="s">
        <v>1438</v>
      </c>
      <c r="F2029" s="224" t="s">
        <v>6323</v>
      </c>
      <c r="G2029" s="124" t="s">
        <v>1416</v>
      </c>
      <c r="H2029" s="535" t="s">
        <v>1227</v>
      </c>
      <c r="I2029" s="125" t="s">
        <v>768</v>
      </c>
      <c r="J2029" s="146">
        <v>2</v>
      </c>
      <c r="K2029" s="178" t="s">
        <v>193</v>
      </c>
      <c r="L2029" s="125" t="s">
        <v>1199</v>
      </c>
      <c r="M2029" s="166">
        <v>1</v>
      </c>
      <c r="N2029" s="329">
        <f t="shared" si="323"/>
        <v>2</v>
      </c>
      <c r="O2029" s="551" t="s">
        <v>6563</v>
      </c>
      <c r="P2029" s="152" t="s">
        <v>1447</v>
      </c>
      <c r="Q2029" s="338">
        <v>2</v>
      </c>
      <c r="R2029" s="222">
        <f t="shared" si="324"/>
        <v>4</v>
      </c>
      <c r="S2029" s="440"/>
      <c r="T2029" s="496"/>
      <c r="U2029" s="193"/>
      <c r="V2029" s="455"/>
      <c r="W2029" s="433"/>
      <c r="X2029" s="433"/>
      <c r="Y2029" s="151"/>
      <c r="Z2029" s="433"/>
      <c r="AA2029" s="433"/>
      <c r="AB2029" s="152"/>
      <c r="AC2029" s="155"/>
      <c r="AD2029" s="119"/>
      <c r="AE2029" s="78"/>
      <c r="AF2029" s="123">
        <f t="shared" si="317"/>
        <v>-1902</v>
      </c>
    </row>
    <row r="2030" spans="1:32" ht="230.25" hidden="1" outlineLevel="3" thickBot="1" x14ac:dyDescent="0.25">
      <c r="A2030" s="460" t="s">
        <v>6288</v>
      </c>
      <c r="B2030" s="607"/>
      <c r="C2030" s="599"/>
      <c r="D2030" s="605"/>
      <c r="E2030" s="459" t="s">
        <v>5975</v>
      </c>
      <c r="F2030" s="224" t="s">
        <v>6110</v>
      </c>
      <c r="G2030" s="124" t="s">
        <v>1416</v>
      </c>
      <c r="H2030" s="535" t="s">
        <v>1227</v>
      </c>
      <c r="I2030" s="125" t="s">
        <v>768</v>
      </c>
      <c r="J2030" s="146">
        <v>2</v>
      </c>
      <c r="K2030" s="178" t="s">
        <v>6120</v>
      </c>
      <c r="L2030" s="256" t="s">
        <v>6133</v>
      </c>
      <c r="M2030" s="166">
        <v>2</v>
      </c>
      <c r="N2030" s="329">
        <f t="shared" ref="N2030" si="325">J2030*M2030</f>
        <v>4</v>
      </c>
      <c r="O2030" s="551" t="s">
        <v>6563</v>
      </c>
      <c r="P2030" s="152" t="s">
        <v>1447</v>
      </c>
      <c r="Q2030" s="338">
        <v>2</v>
      </c>
      <c r="R2030" s="222">
        <f t="shared" si="324"/>
        <v>8</v>
      </c>
      <c r="S2030" s="440"/>
      <c r="T2030" s="496"/>
      <c r="U2030" s="193"/>
      <c r="V2030" s="455"/>
      <c r="W2030" s="433"/>
      <c r="X2030" s="433"/>
      <c r="Y2030" s="151"/>
      <c r="Z2030" s="433"/>
      <c r="AA2030" s="433"/>
      <c r="AB2030" s="152"/>
      <c r="AC2030" s="155"/>
      <c r="AD2030" s="119"/>
      <c r="AE2030" s="78"/>
      <c r="AF2030" s="123">
        <f t="shared" si="317"/>
        <v>14838</v>
      </c>
    </row>
    <row r="2031" spans="1:32" ht="230.25" hidden="1" outlineLevel="3" thickBot="1" x14ac:dyDescent="0.25">
      <c r="A2031" s="144" t="s">
        <v>582</v>
      </c>
      <c r="B2031" s="640" t="s">
        <v>4086</v>
      </c>
      <c r="C2031" s="637" t="s">
        <v>2228</v>
      </c>
      <c r="D2031" s="626" t="s">
        <v>1472</v>
      </c>
      <c r="E2031" s="224" t="s">
        <v>160</v>
      </c>
      <c r="F2031" s="224" t="s">
        <v>1446</v>
      </c>
      <c r="G2031" s="124" t="s">
        <v>1416</v>
      </c>
      <c r="H2031" s="535" t="s">
        <v>1227</v>
      </c>
      <c r="I2031" s="125" t="s">
        <v>768</v>
      </c>
      <c r="J2031" s="257">
        <v>2</v>
      </c>
      <c r="K2031" s="178" t="s">
        <v>193</v>
      </c>
      <c r="L2031" s="125" t="s">
        <v>430</v>
      </c>
      <c r="M2031" s="148">
        <v>1</v>
      </c>
      <c r="N2031" s="329">
        <f t="shared" ref="N2031:N2034" si="326">J2031*M2031</f>
        <v>2</v>
      </c>
      <c r="O2031" s="551" t="s">
        <v>6563</v>
      </c>
      <c r="P2031" s="152" t="s">
        <v>1447</v>
      </c>
      <c r="Q2031" s="338">
        <v>2</v>
      </c>
      <c r="R2031" s="222">
        <f t="shared" ref="R2031:R2034" si="327">J2031*M2031*Q2031</f>
        <v>4</v>
      </c>
      <c r="S2031" s="440"/>
      <c r="T2031" s="496"/>
      <c r="U2031" s="193"/>
      <c r="V2031" s="455"/>
      <c r="W2031" s="433"/>
      <c r="X2031" s="433"/>
      <c r="Y2031" s="151"/>
      <c r="Z2031" s="433"/>
      <c r="AA2031" s="433"/>
      <c r="AB2031" s="152"/>
      <c r="AC2031" s="155"/>
      <c r="AD2031" s="119"/>
      <c r="AE2031" s="78"/>
      <c r="AF2031" s="123">
        <f t="shared" si="317"/>
        <v>-1905</v>
      </c>
    </row>
    <row r="2032" spans="1:32" ht="230.25" hidden="1" outlineLevel="3" thickBot="1" x14ac:dyDescent="0.25">
      <c r="A2032" s="144" t="s">
        <v>583</v>
      </c>
      <c r="B2032" s="640"/>
      <c r="C2032" s="637"/>
      <c r="D2032" s="626"/>
      <c r="E2032" s="224" t="s">
        <v>1445</v>
      </c>
      <c r="F2032" s="224" t="s">
        <v>1444</v>
      </c>
      <c r="G2032" s="124" t="s">
        <v>1416</v>
      </c>
      <c r="H2032" s="535" t="s">
        <v>1227</v>
      </c>
      <c r="I2032" s="125" t="s">
        <v>768</v>
      </c>
      <c r="J2032" s="257">
        <v>1</v>
      </c>
      <c r="K2032" s="178" t="s">
        <v>193</v>
      </c>
      <c r="L2032" s="125" t="s">
        <v>1199</v>
      </c>
      <c r="M2032" s="148">
        <v>1</v>
      </c>
      <c r="N2032" s="329">
        <f t="shared" si="326"/>
        <v>1</v>
      </c>
      <c r="O2032" s="551" t="s">
        <v>6563</v>
      </c>
      <c r="P2032" s="152" t="s">
        <v>103</v>
      </c>
      <c r="Q2032" s="338">
        <v>5</v>
      </c>
      <c r="R2032" s="222">
        <f t="shared" si="327"/>
        <v>5</v>
      </c>
      <c r="S2032" s="440"/>
      <c r="T2032" s="496"/>
      <c r="U2032" s="193"/>
      <c r="V2032" s="455"/>
      <c r="W2032" s="433"/>
      <c r="X2032" s="433"/>
      <c r="Y2032" s="151"/>
      <c r="Z2032" s="433"/>
      <c r="AA2032" s="433"/>
      <c r="AB2032" s="152"/>
      <c r="AC2032" s="155"/>
      <c r="AD2032" s="119"/>
      <c r="AE2032" s="78"/>
      <c r="AF2032" s="123">
        <f t="shared" si="317"/>
        <v>-1906</v>
      </c>
    </row>
    <row r="2033" spans="1:32" ht="230.25" hidden="1" outlineLevel="3" thickBot="1" x14ac:dyDescent="0.25">
      <c r="A2033" s="144" t="s">
        <v>1691</v>
      </c>
      <c r="B2033" s="606" t="s">
        <v>3904</v>
      </c>
      <c r="C2033" s="623" t="s">
        <v>2249</v>
      </c>
      <c r="D2033" s="603" t="s">
        <v>1600</v>
      </c>
      <c r="E2033" s="224" t="s">
        <v>1439</v>
      </c>
      <c r="F2033" s="224" t="s">
        <v>6111</v>
      </c>
      <c r="G2033" s="124" t="s">
        <v>1416</v>
      </c>
      <c r="H2033" s="535" t="s">
        <v>1227</v>
      </c>
      <c r="I2033" s="125" t="s">
        <v>768</v>
      </c>
      <c r="J2033" s="257">
        <v>1</v>
      </c>
      <c r="K2033" s="178" t="s">
        <v>193</v>
      </c>
      <c r="L2033" s="125" t="s">
        <v>430</v>
      </c>
      <c r="M2033" s="148">
        <v>1</v>
      </c>
      <c r="N2033" s="329">
        <f t="shared" si="326"/>
        <v>1</v>
      </c>
      <c r="O2033" s="551" t="s">
        <v>6563</v>
      </c>
      <c r="P2033" s="152" t="s">
        <v>1448</v>
      </c>
      <c r="Q2033" s="338">
        <v>2</v>
      </c>
      <c r="R2033" s="222">
        <f t="shared" si="327"/>
        <v>2</v>
      </c>
      <c r="S2033" s="440"/>
      <c r="T2033" s="496"/>
      <c r="U2033" s="193"/>
      <c r="V2033" s="455"/>
      <c r="W2033" s="433"/>
      <c r="X2033" s="433"/>
      <c r="Y2033" s="151"/>
      <c r="Z2033" s="433"/>
      <c r="AA2033" s="433"/>
      <c r="AB2033" s="152"/>
      <c r="AC2033" s="155"/>
      <c r="AD2033" s="119"/>
      <c r="AE2033" s="78"/>
      <c r="AF2033" s="123">
        <f t="shared" ref="AF2033:AF2096" si="328">VALUE(RIGHT((IF(A2033="",0,A2033)),5))</f>
        <v>-9897</v>
      </c>
    </row>
    <row r="2034" spans="1:32" ht="230.25" hidden="1" outlineLevel="3" thickBot="1" x14ac:dyDescent="0.25">
      <c r="A2034" s="144" t="s">
        <v>1692</v>
      </c>
      <c r="B2034" s="629"/>
      <c r="C2034" s="598"/>
      <c r="D2034" s="604"/>
      <c r="E2034" s="224" t="s">
        <v>1438</v>
      </c>
      <c r="F2034" s="224" t="s">
        <v>6326</v>
      </c>
      <c r="G2034" s="124" t="s">
        <v>1416</v>
      </c>
      <c r="H2034" s="535" t="s">
        <v>1227</v>
      </c>
      <c r="I2034" s="125" t="s">
        <v>768</v>
      </c>
      <c r="J2034" s="257">
        <v>1</v>
      </c>
      <c r="K2034" s="178" t="s">
        <v>193</v>
      </c>
      <c r="L2034" s="125" t="s">
        <v>430</v>
      </c>
      <c r="M2034" s="166">
        <v>1</v>
      </c>
      <c r="N2034" s="329">
        <f t="shared" si="326"/>
        <v>1</v>
      </c>
      <c r="O2034" s="551" t="s">
        <v>6563</v>
      </c>
      <c r="P2034" s="152" t="s">
        <v>1448</v>
      </c>
      <c r="Q2034" s="338">
        <v>2</v>
      </c>
      <c r="R2034" s="222">
        <f t="shared" si="327"/>
        <v>2</v>
      </c>
      <c r="S2034" s="440"/>
      <c r="T2034" s="496"/>
      <c r="U2034" s="193"/>
      <c r="V2034" s="455"/>
      <c r="W2034" s="433"/>
      <c r="X2034" s="433"/>
      <c r="Y2034" s="151"/>
      <c r="Z2034" s="433"/>
      <c r="AA2034" s="433"/>
      <c r="AB2034" s="152"/>
      <c r="AC2034" s="155"/>
      <c r="AD2034" s="119"/>
      <c r="AE2034" s="78"/>
      <c r="AF2034" s="123">
        <f t="shared" si="328"/>
        <v>-9898</v>
      </c>
    </row>
    <row r="2035" spans="1:32" ht="230.25" hidden="1" outlineLevel="3" thickBot="1" x14ac:dyDescent="0.25">
      <c r="A2035" s="460" t="s">
        <v>6289</v>
      </c>
      <c r="B2035" s="607"/>
      <c r="C2035" s="599"/>
      <c r="D2035" s="605"/>
      <c r="E2035" s="459" t="s">
        <v>5975</v>
      </c>
      <c r="F2035" s="224" t="s">
        <v>6112</v>
      </c>
      <c r="G2035" s="124" t="s">
        <v>1416</v>
      </c>
      <c r="H2035" s="535" t="s">
        <v>1227</v>
      </c>
      <c r="I2035" s="125" t="s">
        <v>768</v>
      </c>
      <c r="J2035" s="257">
        <v>1</v>
      </c>
      <c r="K2035" s="178" t="s">
        <v>6120</v>
      </c>
      <c r="L2035" s="256" t="s">
        <v>6133</v>
      </c>
      <c r="M2035" s="166">
        <v>2</v>
      </c>
      <c r="N2035" s="329">
        <f t="shared" ref="N2035" si="329">J2035*M2035</f>
        <v>2</v>
      </c>
      <c r="O2035" s="551" t="s">
        <v>6563</v>
      </c>
      <c r="P2035" s="152" t="s">
        <v>1448</v>
      </c>
      <c r="Q2035" s="338">
        <v>2</v>
      </c>
      <c r="R2035" s="171">
        <f>J2035*M2035*Q2035</f>
        <v>4</v>
      </c>
      <c r="S2035" s="440"/>
      <c r="T2035" s="496"/>
      <c r="U2035" s="193"/>
      <c r="V2035" s="455"/>
      <c r="W2035" s="433"/>
      <c r="X2035" s="433"/>
      <c r="Y2035" s="151"/>
      <c r="Z2035" s="433"/>
      <c r="AA2035" s="433"/>
      <c r="AB2035" s="152"/>
      <c r="AC2035" s="155"/>
      <c r="AD2035" s="119"/>
      <c r="AE2035" s="78"/>
      <c r="AF2035" s="123">
        <f t="shared" si="328"/>
        <v>14839</v>
      </c>
    </row>
    <row r="2036" spans="1:32" ht="230.25" hidden="1" outlineLevel="3" thickBot="1" x14ac:dyDescent="0.25">
      <c r="A2036" s="144" t="s">
        <v>1693</v>
      </c>
      <c r="B2036" s="641" t="s">
        <v>4087</v>
      </c>
      <c r="C2036" s="637" t="s">
        <v>2250</v>
      </c>
      <c r="D2036" s="626" t="s">
        <v>1473</v>
      </c>
      <c r="E2036" s="224" t="s">
        <v>160</v>
      </c>
      <c r="F2036" s="224" t="s">
        <v>1474</v>
      </c>
      <c r="G2036" s="124" t="s">
        <v>1416</v>
      </c>
      <c r="H2036" s="535" t="s">
        <v>1227</v>
      </c>
      <c r="I2036" s="125" t="s">
        <v>768</v>
      </c>
      <c r="J2036" s="257">
        <v>1</v>
      </c>
      <c r="K2036" s="178" t="s">
        <v>193</v>
      </c>
      <c r="L2036" s="125" t="s">
        <v>430</v>
      </c>
      <c r="M2036" s="148">
        <v>1</v>
      </c>
      <c r="N2036" s="329">
        <f t="shared" ref="N2036:N2045" si="330">J2036*M2036</f>
        <v>1</v>
      </c>
      <c r="O2036" s="551" t="s">
        <v>6563</v>
      </c>
      <c r="P2036" s="152" t="s">
        <v>1448</v>
      </c>
      <c r="Q2036" s="338">
        <v>2</v>
      </c>
      <c r="R2036" s="222">
        <f t="shared" ref="R2036:R2045" si="331">J2036*M2036*Q2036</f>
        <v>2</v>
      </c>
      <c r="S2036" s="440"/>
      <c r="T2036" s="496"/>
      <c r="U2036" s="193"/>
      <c r="V2036" s="455"/>
      <c r="W2036" s="433"/>
      <c r="X2036" s="433"/>
      <c r="Y2036" s="151"/>
      <c r="Z2036" s="433"/>
      <c r="AA2036" s="433"/>
      <c r="AB2036" s="152"/>
      <c r="AC2036" s="155"/>
      <c r="AD2036" s="119"/>
      <c r="AE2036" s="78"/>
      <c r="AF2036" s="123">
        <f t="shared" si="328"/>
        <v>-9899</v>
      </c>
    </row>
    <row r="2037" spans="1:32" ht="230.25" hidden="1" outlineLevel="3" thickBot="1" x14ac:dyDescent="0.25">
      <c r="A2037" s="144" t="s">
        <v>1694</v>
      </c>
      <c r="B2037" s="641"/>
      <c r="C2037" s="637"/>
      <c r="D2037" s="626"/>
      <c r="E2037" s="224" t="s">
        <v>1445</v>
      </c>
      <c r="F2037" s="224" t="s">
        <v>1475</v>
      </c>
      <c r="G2037" s="124" t="s">
        <v>1416</v>
      </c>
      <c r="H2037" s="535" t="s">
        <v>1227</v>
      </c>
      <c r="I2037" s="125" t="s">
        <v>768</v>
      </c>
      <c r="J2037" s="257">
        <v>1</v>
      </c>
      <c r="K2037" s="178" t="s">
        <v>193</v>
      </c>
      <c r="L2037" s="125" t="s">
        <v>1199</v>
      </c>
      <c r="M2037" s="148">
        <v>1</v>
      </c>
      <c r="N2037" s="329">
        <f t="shared" si="330"/>
        <v>1</v>
      </c>
      <c r="O2037" s="551" t="s">
        <v>6563</v>
      </c>
      <c r="P2037" s="152" t="s">
        <v>103</v>
      </c>
      <c r="Q2037" s="338">
        <v>5</v>
      </c>
      <c r="R2037" s="222">
        <f t="shared" si="331"/>
        <v>5</v>
      </c>
      <c r="S2037" s="440"/>
      <c r="T2037" s="496"/>
      <c r="U2037" s="193"/>
      <c r="V2037" s="455"/>
      <c r="W2037" s="433"/>
      <c r="X2037" s="433"/>
      <c r="Y2037" s="151"/>
      <c r="Z2037" s="433"/>
      <c r="AA2037" s="433"/>
      <c r="AB2037" s="152"/>
      <c r="AC2037" s="155"/>
      <c r="AD2037" s="119"/>
      <c r="AE2037" s="78"/>
      <c r="AF2037" s="123">
        <f t="shared" si="328"/>
        <v>-9900</v>
      </c>
    </row>
    <row r="2038" spans="1:32" ht="230.25" hidden="1" outlineLevel="3" thickBot="1" x14ac:dyDescent="0.25">
      <c r="A2038" s="144" t="s">
        <v>1695</v>
      </c>
      <c r="B2038" s="606" t="s">
        <v>3904</v>
      </c>
      <c r="C2038" s="623" t="s">
        <v>2251</v>
      </c>
      <c r="D2038" s="603" t="s">
        <v>1601</v>
      </c>
      <c r="E2038" s="224" t="s">
        <v>1439</v>
      </c>
      <c r="F2038" s="224" t="s">
        <v>6113</v>
      </c>
      <c r="G2038" s="124" t="s">
        <v>1416</v>
      </c>
      <c r="H2038" s="535" t="s">
        <v>1227</v>
      </c>
      <c r="I2038" s="125" t="s">
        <v>768</v>
      </c>
      <c r="J2038" s="257">
        <v>1</v>
      </c>
      <c r="K2038" s="178" t="s">
        <v>193</v>
      </c>
      <c r="L2038" s="125" t="s">
        <v>1199</v>
      </c>
      <c r="M2038" s="148">
        <v>1</v>
      </c>
      <c r="N2038" s="329">
        <f t="shared" si="330"/>
        <v>1</v>
      </c>
      <c r="O2038" s="551" t="s">
        <v>6563</v>
      </c>
      <c r="P2038" s="152" t="s">
        <v>1447</v>
      </c>
      <c r="Q2038" s="338">
        <v>2</v>
      </c>
      <c r="R2038" s="222">
        <f t="shared" si="331"/>
        <v>2</v>
      </c>
      <c r="S2038" s="440"/>
      <c r="T2038" s="496"/>
      <c r="U2038" s="193"/>
      <c r="V2038" s="455"/>
      <c r="W2038" s="433"/>
      <c r="X2038" s="433"/>
      <c r="Y2038" s="151"/>
      <c r="Z2038" s="433"/>
      <c r="AA2038" s="433"/>
      <c r="AB2038" s="152"/>
      <c r="AC2038" s="155"/>
      <c r="AD2038" s="119"/>
      <c r="AE2038" s="78"/>
      <c r="AF2038" s="123">
        <f t="shared" si="328"/>
        <v>-9901</v>
      </c>
    </row>
    <row r="2039" spans="1:32" ht="230.25" hidden="1" outlineLevel="3" thickBot="1" x14ac:dyDescent="0.25">
      <c r="A2039" s="144" t="s">
        <v>1696</v>
      </c>
      <c r="B2039" s="629"/>
      <c r="C2039" s="598"/>
      <c r="D2039" s="604"/>
      <c r="E2039" s="224" t="s">
        <v>1438</v>
      </c>
      <c r="F2039" s="224" t="s">
        <v>6113</v>
      </c>
      <c r="G2039" s="124" t="s">
        <v>1416</v>
      </c>
      <c r="H2039" s="535" t="s">
        <v>1227</v>
      </c>
      <c r="I2039" s="125" t="s">
        <v>768</v>
      </c>
      <c r="J2039" s="257">
        <v>1</v>
      </c>
      <c r="K2039" s="178" t="s">
        <v>193</v>
      </c>
      <c r="L2039" s="125" t="s">
        <v>1199</v>
      </c>
      <c r="M2039" s="166">
        <v>1</v>
      </c>
      <c r="N2039" s="329">
        <f t="shared" si="330"/>
        <v>1</v>
      </c>
      <c r="O2039" s="551" t="s">
        <v>6563</v>
      </c>
      <c r="P2039" s="152" t="s">
        <v>1447</v>
      </c>
      <c r="Q2039" s="338">
        <v>2</v>
      </c>
      <c r="R2039" s="222">
        <f t="shared" si="331"/>
        <v>2</v>
      </c>
      <c r="S2039" s="440"/>
      <c r="T2039" s="496"/>
      <c r="U2039" s="193"/>
      <c r="V2039" s="455"/>
      <c r="W2039" s="433"/>
      <c r="X2039" s="433"/>
      <c r="Y2039" s="151"/>
      <c r="Z2039" s="433"/>
      <c r="AA2039" s="433"/>
      <c r="AB2039" s="152"/>
      <c r="AC2039" s="155"/>
      <c r="AD2039" s="119"/>
      <c r="AE2039" s="78"/>
      <c r="AF2039" s="123">
        <f t="shared" si="328"/>
        <v>-9902</v>
      </c>
    </row>
    <row r="2040" spans="1:32" ht="230.25" hidden="1" outlineLevel="3" thickBot="1" x14ac:dyDescent="0.25">
      <c r="A2040" s="460" t="s">
        <v>6290</v>
      </c>
      <c r="B2040" s="607"/>
      <c r="C2040" s="599"/>
      <c r="D2040" s="605"/>
      <c r="E2040" s="459" t="s">
        <v>5975</v>
      </c>
      <c r="F2040" s="224" t="s">
        <v>6114</v>
      </c>
      <c r="G2040" s="124" t="s">
        <v>1416</v>
      </c>
      <c r="H2040" s="535" t="s">
        <v>1227</v>
      </c>
      <c r="I2040" s="125" t="s">
        <v>768</v>
      </c>
      <c r="J2040" s="257">
        <v>1</v>
      </c>
      <c r="K2040" s="178" t="s">
        <v>6120</v>
      </c>
      <c r="L2040" s="256" t="s">
        <v>6133</v>
      </c>
      <c r="M2040" s="166">
        <v>2</v>
      </c>
      <c r="N2040" s="329">
        <f t="shared" si="330"/>
        <v>2</v>
      </c>
      <c r="O2040" s="551" t="s">
        <v>6563</v>
      </c>
      <c r="P2040" s="152" t="s">
        <v>1447</v>
      </c>
      <c r="Q2040" s="338">
        <v>2</v>
      </c>
      <c r="R2040" s="222">
        <f t="shared" si="331"/>
        <v>4</v>
      </c>
      <c r="S2040" s="440"/>
      <c r="T2040" s="496"/>
      <c r="U2040" s="193"/>
      <c r="V2040" s="455"/>
      <c r="W2040" s="433"/>
      <c r="X2040" s="433"/>
      <c r="Y2040" s="151"/>
      <c r="Z2040" s="433"/>
      <c r="AA2040" s="433"/>
      <c r="AB2040" s="152"/>
      <c r="AC2040" s="155"/>
      <c r="AD2040" s="119"/>
      <c r="AE2040" s="78"/>
      <c r="AF2040" s="123">
        <f t="shared" si="328"/>
        <v>14840</v>
      </c>
    </row>
    <row r="2041" spans="1:32" ht="230.25" hidden="1" outlineLevel="3" thickBot="1" x14ac:dyDescent="0.25">
      <c r="A2041" s="144" t="s">
        <v>1697</v>
      </c>
      <c r="B2041" s="641" t="s">
        <v>4088</v>
      </c>
      <c r="C2041" s="637" t="s">
        <v>2252</v>
      </c>
      <c r="D2041" s="626" t="s">
        <v>1471</v>
      </c>
      <c r="E2041" s="224" t="s">
        <v>160</v>
      </c>
      <c r="F2041" s="224" t="s">
        <v>1476</v>
      </c>
      <c r="G2041" s="124" t="s">
        <v>1416</v>
      </c>
      <c r="H2041" s="535" t="s">
        <v>1227</v>
      </c>
      <c r="I2041" s="125" t="s">
        <v>768</v>
      </c>
      <c r="J2041" s="257">
        <v>1</v>
      </c>
      <c r="K2041" s="178" t="s">
        <v>193</v>
      </c>
      <c r="L2041" s="125" t="s">
        <v>1199</v>
      </c>
      <c r="M2041" s="148">
        <v>1</v>
      </c>
      <c r="N2041" s="329">
        <f t="shared" si="330"/>
        <v>1</v>
      </c>
      <c r="O2041" s="551" t="s">
        <v>6563</v>
      </c>
      <c r="P2041" s="152" t="s">
        <v>1447</v>
      </c>
      <c r="Q2041" s="338">
        <v>2</v>
      </c>
      <c r="R2041" s="222">
        <f t="shared" si="331"/>
        <v>2</v>
      </c>
      <c r="S2041" s="440"/>
      <c r="T2041" s="496"/>
      <c r="U2041" s="193"/>
      <c r="V2041" s="455"/>
      <c r="W2041" s="433"/>
      <c r="X2041" s="433"/>
      <c r="Y2041" s="151"/>
      <c r="Z2041" s="433"/>
      <c r="AA2041" s="433"/>
      <c r="AB2041" s="152"/>
      <c r="AC2041" s="155"/>
      <c r="AD2041" s="119"/>
      <c r="AE2041" s="78"/>
      <c r="AF2041" s="123">
        <f t="shared" si="328"/>
        <v>-9903</v>
      </c>
    </row>
    <row r="2042" spans="1:32" ht="230.25" hidden="1" outlineLevel="3" thickBot="1" x14ac:dyDescent="0.25">
      <c r="A2042" s="144" t="s">
        <v>1698</v>
      </c>
      <c r="B2042" s="641"/>
      <c r="C2042" s="637"/>
      <c r="D2042" s="626"/>
      <c r="E2042" s="224" t="s">
        <v>1445</v>
      </c>
      <c r="F2042" s="224" t="s">
        <v>1477</v>
      </c>
      <c r="G2042" s="124" t="s">
        <v>1416</v>
      </c>
      <c r="H2042" s="535" t="s">
        <v>1227</v>
      </c>
      <c r="I2042" s="125" t="s">
        <v>768</v>
      </c>
      <c r="J2042" s="257">
        <v>1</v>
      </c>
      <c r="K2042" s="178" t="s">
        <v>193</v>
      </c>
      <c r="L2042" s="125" t="s">
        <v>1199</v>
      </c>
      <c r="M2042" s="148">
        <v>1</v>
      </c>
      <c r="N2042" s="329">
        <f t="shared" si="330"/>
        <v>1</v>
      </c>
      <c r="O2042" s="551" t="s">
        <v>6563</v>
      </c>
      <c r="P2042" s="152" t="s">
        <v>103</v>
      </c>
      <c r="Q2042" s="338">
        <v>5</v>
      </c>
      <c r="R2042" s="222">
        <f t="shared" si="331"/>
        <v>5</v>
      </c>
      <c r="S2042" s="440"/>
      <c r="T2042" s="496"/>
      <c r="U2042" s="193"/>
      <c r="V2042" s="455"/>
      <c r="W2042" s="433"/>
      <c r="X2042" s="433"/>
      <c r="Y2042" s="151"/>
      <c r="Z2042" s="433"/>
      <c r="AA2042" s="433"/>
      <c r="AB2042" s="152"/>
      <c r="AC2042" s="155"/>
      <c r="AD2042" s="119"/>
      <c r="AE2042" s="78"/>
      <c r="AF2042" s="123">
        <f t="shared" si="328"/>
        <v>-9904</v>
      </c>
    </row>
    <row r="2043" spans="1:32" ht="230.25" hidden="1" outlineLevel="3" thickBot="1" x14ac:dyDescent="0.25">
      <c r="A2043" s="144" t="s">
        <v>1699</v>
      </c>
      <c r="B2043" s="606" t="s">
        <v>3904</v>
      </c>
      <c r="C2043" s="623" t="s">
        <v>2253</v>
      </c>
      <c r="D2043" s="603" t="s">
        <v>1602</v>
      </c>
      <c r="E2043" s="224" t="s">
        <v>1439</v>
      </c>
      <c r="F2043" s="224" t="s">
        <v>6115</v>
      </c>
      <c r="G2043" s="124" t="s">
        <v>1416</v>
      </c>
      <c r="H2043" s="535" t="s">
        <v>1227</v>
      </c>
      <c r="I2043" s="125" t="s">
        <v>768</v>
      </c>
      <c r="J2043" s="257">
        <v>1</v>
      </c>
      <c r="K2043" s="178" t="s">
        <v>193</v>
      </c>
      <c r="L2043" s="125" t="s">
        <v>1199</v>
      </c>
      <c r="M2043" s="148">
        <v>1</v>
      </c>
      <c r="N2043" s="329">
        <f t="shared" si="330"/>
        <v>1</v>
      </c>
      <c r="O2043" s="551" t="s">
        <v>6563</v>
      </c>
      <c r="P2043" s="152" t="s">
        <v>1448</v>
      </c>
      <c r="Q2043" s="338">
        <v>2</v>
      </c>
      <c r="R2043" s="222">
        <f t="shared" si="331"/>
        <v>2</v>
      </c>
      <c r="S2043" s="440"/>
      <c r="T2043" s="496"/>
      <c r="U2043" s="193"/>
      <c r="V2043" s="455"/>
      <c r="W2043" s="433"/>
      <c r="X2043" s="433"/>
      <c r="Y2043" s="151"/>
      <c r="Z2043" s="433"/>
      <c r="AA2043" s="433"/>
      <c r="AB2043" s="152"/>
      <c r="AC2043" s="155"/>
      <c r="AD2043" s="119"/>
      <c r="AE2043" s="78"/>
      <c r="AF2043" s="123">
        <f t="shared" si="328"/>
        <v>-9905</v>
      </c>
    </row>
    <row r="2044" spans="1:32" ht="230.25" hidden="1" outlineLevel="3" thickBot="1" x14ac:dyDescent="0.25">
      <c r="A2044" s="144" t="s">
        <v>1700</v>
      </c>
      <c r="B2044" s="629"/>
      <c r="C2044" s="598"/>
      <c r="D2044" s="604"/>
      <c r="E2044" s="224" t="s">
        <v>1438</v>
      </c>
      <c r="F2044" s="224" t="s">
        <v>6115</v>
      </c>
      <c r="G2044" s="124" t="s">
        <v>1416</v>
      </c>
      <c r="H2044" s="535" t="s">
        <v>1227</v>
      </c>
      <c r="I2044" s="125" t="s">
        <v>768</v>
      </c>
      <c r="J2044" s="257">
        <v>1</v>
      </c>
      <c r="K2044" s="178" t="s">
        <v>193</v>
      </c>
      <c r="L2044" s="125" t="s">
        <v>1199</v>
      </c>
      <c r="M2044" s="166">
        <v>1</v>
      </c>
      <c r="N2044" s="329">
        <f t="shared" si="330"/>
        <v>1</v>
      </c>
      <c r="O2044" s="551" t="s">
        <v>6563</v>
      </c>
      <c r="P2044" s="152" t="s">
        <v>1448</v>
      </c>
      <c r="Q2044" s="338">
        <v>2</v>
      </c>
      <c r="R2044" s="222">
        <f t="shared" si="331"/>
        <v>2</v>
      </c>
      <c r="S2044" s="440"/>
      <c r="T2044" s="496"/>
      <c r="U2044" s="193"/>
      <c r="V2044" s="455"/>
      <c r="W2044" s="433"/>
      <c r="X2044" s="433"/>
      <c r="Y2044" s="151"/>
      <c r="Z2044" s="433"/>
      <c r="AA2044" s="433"/>
      <c r="AB2044" s="152"/>
      <c r="AC2044" s="155"/>
      <c r="AD2044" s="119"/>
      <c r="AE2044" s="78"/>
      <c r="AF2044" s="123">
        <f t="shared" si="328"/>
        <v>-9906</v>
      </c>
    </row>
    <row r="2045" spans="1:32" ht="230.25" hidden="1" outlineLevel="3" thickBot="1" x14ac:dyDescent="0.25">
      <c r="A2045" s="460" t="s">
        <v>6291</v>
      </c>
      <c r="B2045" s="607"/>
      <c r="C2045" s="599"/>
      <c r="D2045" s="605"/>
      <c r="E2045" s="459" t="s">
        <v>5975</v>
      </c>
      <c r="F2045" s="224" t="s">
        <v>6116</v>
      </c>
      <c r="G2045" s="124" t="s">
        <v>1416</v>
      </c>
      <c r="H2045" s="535" t="s">
        <v>1227</v>
      </c>
      <c r="I2045" s="125" t="s">
        <v>768</v>
      </c>
      <c r="J2045" s="257">
        <v>1</v>
      </c>
      <c r="K2045" s="178" t="s">
        <v>6120</v>
      </c>
      <c r="L2045" s="256" t="s">
        <v>6133</v>
      </c>
      <c r="M2045" s="166">
        <v>2</v>
      </c>
      <c r="N2045" s="329">
        <f t="shared" si="330"/>
        <v>2</v>
      </c>
      <c r="O2045" s="551" t="s">
        <v>6563</v>
      </c>
      <c r="P2045" s="152" t="s">
        <v>1448</v>
      </c>
      <c r="Q2045" s="338">
        <v>2</v>
      </c>
      <c r="R2045" s="222">
        <f t="shared" si="331"/>
        <v>4</v>
      </c>
      <c r="S2045" s="440"/>
      <c r="T2045" s="496"/>
      <c r="U2045" s="193"/>
      <c r="V2045" s="455"/>
      <c r="W2045" s="433"/>
      <c r="X2045" s="433"/>
      <c r="Y2045" s="151"/>
      <c r="Z2045" s="433"/>
      <c r="AA2045" s="433"/>
      <c r="AB2045" s="152"/>
      <c r="AC2045" s="155"/>
      <c r="AD2045" s="119"/>
      <c r="AE2045" s="78"/>
      <c r="AF2045" s="123">
        <f t="shared" si="328"/>
        <v>14841</v>
      </c>
    </row>
    <row r="2046" spans="1:32" ht="230.25" hidden="1" outlineLevel="3" thickBot="1" x14ac:dyDescent="0.25">
      <c r="A2046" s="144" t="s">
        <v>1701</v>
      </c>
      <c r="B2046" s="641" t="s">
        <v>4089</v>
      </c>
      <c r="C2046" s="637" t="s">
        <v>2254</v>
      </c>
      <c r="D2046" s="626" t="s">
        <v>1470</v>
      </c>
      <c r="E2046" s="224" t="s">
        <v>160</v>
      </c>
      <c r="F2046" s="224" t="s">
        <v>1467</v>
      </c>
      <c r="G2046" s="124" t="s">
        <v>1416</v>
      </c>
      <c r="H2046" s="535" t="s">
        <v>1227</v>
      </c>
      <c r="I2046" s="125" t="s">
        <v>768</v>
      </c>
      <c r="J2046" s="257">
        <v>1</v>
      </c>
      <c r="K2046" s="178" t="s">
        <v>193</v>
      </c>
      <c r="L2046" s="125" t="s">
        <v>1199</v>
      </c>
      <c r="M2046" s="148">
        <v>1</v>
      </c>
      <c r="N2046" s="329">
        <f t="shared" ref="N2046:N2052" si="332">J2046*M2046</f>
        <v>1</v>
      </c>
      <c r="O2046" s="551" t="s">
        <v>6563</v>
      </c>
      <c r="P2046" s="152" t="s">
        <v>1448</v>
      </c>
      <c r="Q2046" s="338">
        <v>2</v>
      </c>
      <c r="R2046" s="222">
        <f t="shared" ref="R2046:R2053" si="333">J2046*M2046*Q2046</f>
        <v>2</v>
      </c>
      <c r="S2046" s="440"/>
      <c r="T2046" s="496"/>
      <c r="U2046" s="193"/>
      <c r="V2046" s="455"/>
      <c r="W2046" s="433"/>
      <c r="X2046" s="433"/>
      <c r="Y2046" s="151"/>
      <c r="Z2046" s="433"/>
      <c r="AA2046" s="433"/>
      <c r="AB2046" s="152"/>
      <c r="AC2046" s="155"/>
      <c r="AD2046" s="119"/>
      <c r="AE2046" s="78"/>
      <c r="AF2046" s="123">
        <f t="shared" si="328"/>
        <v>-9907</v>
      </c>
    </row>
    <row r="2047" spans="1:32" ht="230.25" hidden="1" outlineLevel="3" thickBot="1" x14ac:dyDescent="0.25">
      <c r="A2047" s="144" t="s">
        <v>1702</v>
      </c>
      <c r="B2047" s="641"/>
      <c r="C2047" s="637"/>
      <c r="D2047" s="626"/>
      <c r="E2047" s="224" t="s">
        <v>1445</v>
      </c>
      <c r="F2047" s="224" t="s">
        <v>1468</v>
      </c>
      <c r="G2047" s="124" t="s">
        <v>1416</v>
      </c>
      <c r="H2047" s="535" t="s">
        <v>1227</v>
      </c>
      <c r="I2047" s="125" t="s">
        <v>768</v>
      </c>
      <c r="J2047" s="257">
        <v>1</v>
      </c>
      <c r="K2047" s="178" t="s">
        <v>193</v>
      </c>
      <c r="L2047" s="125" t="s">
        <v>1199</v>
      </c>
      <c r="M2047" s="148">
        <v>1</v>
      </c>
      <c r="N2047" s="329">
        <f t="shared" si="332"/>
        <v>1</v>
      </c>
      <c r="O2047" s="551" t="s">
        <v>6563</v>
      </c>
      <c r="P2047" s="152" t="s">
        <v>103</v>
      </c>
      <c r="Q2047" s="338">
        <v>5</v>
      </c>
      <c r="R2047" s="222">
        <f t="shared" si="333"/>
        <v>5</v>
      </c>
      <c r="S2047" s="440"/>
      <c r="T2047" s="496"/>
      <c r="U2047" s="193"/>
      <c r="V2047" s="455"/>
      <c r="W2047" s="433"/>
      <c r="X2047" s="433"/>
      <c r="Y2047" s="151"/>
      <c r="Z2047" s="433"/>
      <c r="AA2047" s="433"/>
      <c r="AB2047" s="152"/>
      <c r="AC2047" s="155"/>
      <c r="AD2047" s="119"/>
      <c r="AE2047" s="78"/>
      <c r="AF2047" s="123">
        <f t="shared" si="328"/>
        <v>-9908</v>
      </c>
    </row>
    <row r="2048" spans="1:32" ht="230.25" hidden="1" outlineLevel="3" thickBot="1" x14ac:dyDescent="0.25">
      <c r="A2048" s="144" t="s">
        <v>1703</v>
      </c>
      <c r="B2048" s="641" t="s">
        <v>4041</v>
      </c>
      <c r="C2048" s="637" t="s">
        <v>2255</v>
      </c>
      <c r="D2048" s="626" t="s">
        <v>1451</v>
      </c>
      <c r="E2048" s="225" t="s">
        <v>1449</v>
      </c>
      <c r="F2048" s="224" t="s">
        <v>1452</v>
      </c>
      <c r="G2048" s="124" t="s">
        <v>1416</v>
      </c>
      <c r="H2048" s="535" t="s">
        <v>1227</v>
      </c>
      <c r="I2048" s="125" t="s">
        <v>768</v>
      </c>
      <c r="J2048" s="257">
        <v>1</v>
      </c>
      <c r="K2048" s="178" t="s">
        <v>193</v>
      </c>
      <c r="L2048" s="125" t="s">
        <v>1199</v>
      </c>
      <c r="M2048" s="148">
        <v>1</v>
      </c>
      <c r="N2048" s="329">
        <f t="shared" si="332"/>
        <v>1</v>
      </c>
      <c r="O2048" s="551" t="s">
        <v>6563</v>
      </c>
      <c r="P2048" s="152" t="s">
        <v>103</v>
      </c>
      <c r="Q2048" s="338">
        <v>5</v>
      </c>
      <c r="R2048" s="222">
        <f t="shared" si="333"/>
        <v>5</v>
      </c>
      <c r="S2048" s="440"/>
      <c r="T2048" s="496"/>
      <c r="U2048" s="193"/>
      <c r="V2048" s="455"/>
      <c r="W2048" s="433"/>
      <c r="X2048" s="433"/>
      <c r="Y2048" s="151"/>
      <c r="Z2048" s="433"/>
      <c r="AA2048" s="433"/>
      <c r="AB2048" s="152"/>
      <c r="AC2048" s="155"/>
      <c r="AD2048" s="119"/>
      <c r="AE2048" s="78"/>
      <c r="AF2048" s="123">
        <f t="shared" si="328"/>
        <v>-9909</v>
      </c>
    </row>
    <row r="2049" spans="1:32" ht="230.25" hidden="1" outlineLevel="3" thickBot="1" x14ac:dyDescent="0.25">
      <c r="A2049" s="144" t="s">
        <v>1704</v>
      </c>
      <c r="B2049" s="641"/>
      <c r="C2049" s="637"/>
      <c r="D2049" s="626"/>
      <c r="E2049" s="225" t="s">
        <v>1450</v>
      </c>
      <c r="F2049" s="224" t="s">
        <v>1460</v>
      </c>
      <c r="G2049" s="124" t="s">
        <v>1416</v>
      </c>
      <c r="H2049" s="535" t="s">
        <v>1227</v>
      </c>
      <c r="I2049" s="125" t="s">
        <v>768</v>
      </c>
      <c r="J2049" s="257">
        <v>1</v>
      </c>
      <c r="K2049" s="178" t="s">
        <v>193</v>
      </c>
      <c r="L2049" s="125" t="s">
        <v>430</v>
      </c>
      <c r="M2049" s="148">
        <v>1</v>
      </c>
      <c r="N2049" s="329">
        <f t="shared" si="332"/>
        <v>1</v>
      </c>
      <c r="O2049" s="551" t="s">
        <v>6563</v>
      </c>
      <c r="P2049" s="152" t="s">
        <v>6546</v>
      </c>
      <c r="Q2049" s="338">
        <v>2</v>
      </c>
      <c r="R2049" s="222">
        <f t="shared" si="333"/>
        <v>2</v>
      </c>
      <c r="S2049" s="440"/>
      <c r="T2049" s="496"/>
      <c r="U2049" s="193"/>
      <c r="V2049" s="455"/>
      <c r="W2049" s="433"/>
      <c r="X2049" s="433"/>
      <c r="Y2049" s="151"/>
      <c r="Z2049" s="433"/>
      <c r="AA2049" s="433"/>
      <c r="AB2049" s="152"/>
      <c r="AC2049" s="155"/>
      <c r="AD2049" s="119"/>
      <c r="AE2049" s="78"/>
      <c r="AF2049" s="123">
        <f t="shared" si="328"/>
        <v>-9910</v>
      </c>
    </row>
    <row r="2050" spans="1:32" ht="230.25" hidden="1" outlineLevel="3" thickBot="1" x14ac:dyDescent="0.25">
      <c r="A2050" s="144" t="s">
        <v>1705</v>
      </c>
      <c r="B2050" s="260" t="s">
        <v>4090</v>
      </c>
      <c r="C2050" s="254" t="s">
        <v>2014</v>
      </c>
      <c r="D2050" s="139" t="s">
        <v>319</v>
      </c>
      <c r="E2050" s="225" t="s">
        <v>170</v>
      </c>
      <c r="F2050" s="225" t="s">
        <v>412</v>
      </c>
      <c r="G2050" s="204" t="s">
        <v>1176</v>
      </c>
      <c r="H2050" s="530" t="s">
        <v>1227</v>
      </c>
      <c r="I2050" s="185" t="s">
        <v>768</v>
      </c>
      <c r="J2050" s="257">
        <v>2</v>
      </c>
      <c r="K2050" s="186" t="s">
        <v>404</v>
      </c>
      <c r="L2050" s="207" t="s">
        <v>405</v>
      </c>
      <c r="M2050" s="148">
        <v>2</v>
      </c>
      <c r="N2050" s="330">
        <f t="shared" si="332"/>
        <v>4</v>
      </c>
      <c r="O2050" s="551" t="s">
        <v>6563</v>
      </c>
      <c r="P2050" s="157" t="s">
        <v>103</v>
      </c>
      <c r="Q2050" s="338">
        <v>5</v>
      </c>
      <c r="R2050" s="222">
        <f t="shared" si="333"/>
        <v>20</v>
      </c>
      <c r="S2050" s="440"/>
      <c r="T2050" s="496"/>
      <c r="U2050" s="193"/>
      <c r="V2050" s="455"/>
      <c r="W2050" s="433"/>
      <c r="X2050" s="433"/>
      <c r="Y2050" s="151"/>
      <c r="Z2050" s="433"/>
      <c r="AA2050" s="433"/>
      <c r="AB2050" s="152"/>
      <c r="AC2050" s="155"/>
      <c r="AD2050" s="119"/>
      <c r="AE2050" s="78"/>
      <c r="AF2050" s="123">
        <f t="shared" si="328"/>
        <v>-9911</v>
      </c>
    </row>
    <row r="2051" spans="1:32" ht="230.25" hidden="1" outlineLevel="3" thickBot="1" x14ac:dyDescent="0.25">
      <c r="A2051" s="144" t="s">
        <v>584</v>
      </c>
      <c r="B2051" s="606" t="s">
        <v>3968</v>
      </c>
      <c r="C2051" s="623" t="s">
        <v>2256</v>
      </c>
      <c r="D2051" s="603" t="s">
        <v>1453</v>
      </c>
      <c r="E2051" s="224" t="s">
        <v>1439</v>
      </c>
      <c r="F2051" s="224" t="s">
        <v>1454</v>
      </c>
      <c r="G2051" s="124" t="s">
        <v>1416</v>
      </c>
      <c r="H2051" s="535" t="s">
        <v>1227</v>
      </c>
      <c r="I2051" s="125" t="s">
        <v>768</v>
      </c>
      <c r="J2051" s="257">
        <v>2</v>
      </c>
      <c r="K2051" s="178" t="s">
        <v>193</v>
      </c>
      <c r="L2051" s="125" t="s">
        <v>430</v>
      </c>
      <c r="M2051" s="148">
        <v>1</v>
      </c>
      <c r="N2051" s="329">
        <f t="shared" si="332"/>
        <v>2</v>
      </c>
      <c r="O2051" s="551" t="s">
        <v>6563</v>
      </c>
      <c r="P2051" s="152" t="s">
        <v>6117</v>
      </c>
      <c r="Q2051" s="338">
        <v>3</v>
      </c>
      <c r="R2051" s="222">
        <f t="shared" si="333"/>
        <v>6</v>
      </c>
      <c r="S2051" s="440"/>
      <c r="T2051" s="496"/>
      <c r="U2051" s="193"/>
      <c r="V2051" s="455"/>
      <c r="W2051" s="433"/>
      <c r="X2051" s="433"/>
      <c r="Y2051" s="151"/>
      <c r="Z2051" s="433"/>
      <c r="AA2051" s="433"/>
      <c r="AB2051" s="152"/>
      <c r="AC2051" s="155"/>
      <c r="AD2051" s="119"/>
      <c r="AE2051" s="78"/>
      <c r="AF2051" s="123">
        <f t="shared" si="328"/>
        <v>-1907</v>
      </c>
    </row>
    <row r="2052" spans="1:32" ht="230.25" hidden="1" outlineLevel="3" thickBot="1" x14ac:dyDescent="0.25">
      <c r="A2052" s="144" t="s">
        <v>585</v>
      </c>
      <c r="B2052" s="629"/>
      <c r="C2052" s="598"/>
      <c r="D2052" s="604"/>
      <c r="E2052" s="224" t="s">
        <v>1438</v>
      </c>
      <c r="F2052" s="224" t="s">
        <v>1454</v>
      </c>
      <c r="G2052" s="124" t="s">
        <v>1416</v>
      </c>
      <c r="H2052" s="535" t="s">
        <v>1227</v>
      </c>
      <c r="I2052" s="125" t="s">
        <v>768</v>
      </c>
      <c r="J2052" s="257">
        <v>2</v>
      </c>
      <c r="K2052" s="178" t="s">
        <v>193</v>
      </c>
      <c r="L2052" s="125" t="s">
        <v>430</v>
      </c>
      <c r="M2052" s="166">
        <v>2</v>
      </c>
      <c r="N2052" s="329">
        <f t="shared" si="332"/>
        <v>4</v>
      </c>
      <c r="O2052" s="551" t="s">
        <v>6563</v>
      </c>
      <c r="P2052" s="152" t="s">
        <v>6117</v>
      </c>
      <c r="Q2052" s="338">
        <v>3</v>
      </c>
      <c r="R2052" s="222">
        <f t="shared" si="333"/>
        <v>12</v>
      </c>
      <c r="S2052" s="440"/>
      <c r="T2052" s="496"/>
      <c r="U2052" s="193"/>
      <c r="V2052" s="455"/>
      <c r="W2052" s="433"/>
      <c r="X2052" s="433"/>
      <c r="Y2052" s="151"/>
      <c r="Z2052" s="433"/>
      <c r="AA2052" s="433"/>
      <c r="AB2052" s="152"/>
      <c r="AC2052" s="155"/>
      <c r="AD2052" s="119"/>
      <c r="AE2052" s="78"/>
      <c r="AF2052" s="123">
        <f t="shared" si="328"/>
        <v>-1908</v>
      </c>
    </row>
    <row r="2053" spans="1:32" ht="230.25" hidden="1" outlineLevel="3" thickBot="1" x14ac:dyDescent="0.25">
      <c r="A2053" s="460" t="s">
        <v>6292</v>
      </c>
      <c r="B2053" s="607"/>
      <c r="C2053" s="599"/>
      <c r="D2053" s="605"/>
      <c r="E2053" s="459" t="s">
        <v>5975</v>
      </c>
      <c r="F2053" s="224" t="s">
        <v>1454</v>
      </c>
      <c r="G2053" s="124" t="s">
        <v>1416</v>
      </c>
      <c r="H2053" s="535" t="s">
        <v>1227</v>
      </c>
      <c r="I2053" s="125" t="s">
        <v>768</v>
      </c>
      <c r="J2053" s="257">
        <v>2</v>
      </c>
      <c r="K2053" s="178" t="s">
        <v>6120</v>
      </c>
      <c r="L2053" s="256" t="s">
        <v>6133</v>
      </c>
      <c r="M2053" s="166">
        <v>2</v>
      </c>
      <c r="N2053" s="329">
        <f t="shared" ref="N2053" si="334">J2053*M2053</f>
        <v>4</v>
      </c>
      <c r="O2053" s="551" t="s">
        <v>6563</v>
      </c>
      <c r="P2053" s="152" t="s">
        <v>6117</v>
      </c>
      <c r="Q2053" s="338">
        <v>3</v>
      </c>
      <c r="R2053" s="222">
        <f t="shared" si="333"/>
        <v>12</v>
      </c>
      <c r="S2053" s="440"/>
      <c r="T2053" s="496"/>
      <c r="U2053" s="193"/>
      <c r="V2053" s="455"/>
      <c r="W2053" s="433"/>
      <c r="X2053" s="433"/>
      <c r="Y2053" s="151"/>
      <c r="Z2053" s="433"/>
      <c r="AA2053" s="433"/>
      <c r="AB2053" s="152"/>
      <c r="AC2053" s="155"/>
      <c r="AD2053" s="119"/>
      <c r="AE2053" s="78"/>
      <c r="AF2053" s="123">
        <f t="shared" si="328"/>
        <v>14842</v>
      </c>
    </row>
    <row r="2054" spans="1:32" ht="230.25" hidden="1" outlineLevel="3" thickBot="1" x14ac:dyDescent="0.25">
      <c r="A2054" s="144" t="s">
        <v>586</v>
      </c>
      <c r="B2054" s="754" t="s">
        <v>4091</v>
      </c>
      <c r="C2054" s="637" t="s">
        <v>2257</v>
      </c>
      <c r="D2054" s="626" t="s">
        <v>1469</v>
      </c>
      <c r="E2054" s="224" t="s">
        <v>160</v>
      </c>
      <c r="F2054" s="224" t="s">
        <v>1603</v>
      </c>
      <c r="G2054" s="124" t="s">
        <v>1416</v>
      </c>
      <c r="H2054" s="535" t="s">
        <v>1227</v>
      </c>
      <c r="I2054" s="125" t="s">
        <v>768</v>
      </c>
      <c r="J2054" s="257">
        <v>2</v>
      </c>
      <c r="K2054" s="178" t="s">
        <v>193</v>
      </c>
      <c r="L2054" s="125" t="s">
        <v>430</v>
      </c>
      <c r="M2054" s="148">
        <v>1</v>
      </c>
      <c r="N2054" s="329">
        <f t="shared" ref="N2054:N2073" si="335">J2054*M2054</f>
        <v>2</v>
      </c>
      <c r="O2054" s="551" t="s">
        <v>6563</v>
      </c>
      <c r="P2054" s="152" t="s">
        <v>1447</v>
      </c>
      <c r="Q2054" s="338">
        <v>2</v>
      </c>
      <c r="R2054" s="222">
        <f t="shared" ref="R2054:R2073" si="336">J2054*M2054*Q2054</f>
        <v>4</v>
      </c>
      <c r="S2054" s="440"/>
      <c r="T2054" s="496"/>
      <c r="U2054" s="193"/>
      <c r="V2054" s="455"/>
      <c r="W2054" s="433"/>
      <c r="X2054" s="433"/>
      <c r="Y2054" s="151"/>
      <c r="Z2054" s="433"/>
      <c r="AA2054" s="433"/>
      <c r="AB2054" s="152"/>
      <c r="AC2054" s="155"/>
      <c r="AD2054" s="119"/>
      <c r="AE2054" s="78"/>
      <c r="AF2054" s="123">
        <f t="shared" si="328"/>
        <v>-1911</v>
      </c>
    </row>
    <row r="2055" spans="1:32" ht="230.25" hidden="1" outlineLevel="3" thickBot="1" x14ac:dyDescent="0.25">
      <c r="A2055" s="144" t="s">
        <v>587</v>
      </c>
      <c r="B2055" s="754"/>
      <c r="C2055" s="637"/>
      <c r="D2055" s="626"/>
      <c r="E2055" s="224" t="s">
        <v>1445</v>
      </c>
      <c r="F2055" s="224" t="s">
        <v>1478</v>
      </c>
      <c r="G2055" s="124" t="s">
        <v>1416</v>
      </c>
      <c r="H2055" s="535" t="s">
        <v>1227</v>
      </c>
      <c r="I2055" s="125" t="s">
        <v>768</v>
      </c>
      <c r="J2055" s="257">
        <v>1</v>
      </c>
      <c r="K2055" s="178" t="s">
        <v>193</v>
      </c>
      <c r="L2055" s="125" t="s">
        <v>1199</v>
      </c>
      <c r="M2055" s="148">
        <v>1</v>
      </c>
      <c r="N2055" s="329">
        <f t="shared" si="335"/>
        <v>1</v>
      </c>
      <c r="O2055" s="551" t="s">
        <v>6563</v>
      </c>
      <c r="P2055" s="152" t="s">
        <v>103</v>
      </c>
      <c r="Q2055" s="338">
        <v>5</v>
      </c>
      <c r="R2055" s="222">
        <f t="shared" si="336"/>
        <v>5</v>
      </c>
      <c r="S2055" s="440"/>
      <c r="T2055" s="496"/>
      <c r="U2055" s="193"/>
      <c r="V2055" s="455"/>
      <c r="W2055" s="433"/>
      <c r="X2055" s="433"/>
      <c r="Y2055" s="151"/>
      <c r="Z2055" s="433"/>
      <c r="AA2055" s="433"/>
      <c r="AB2055" s="152"/>
      <c r="AC2055" s="155"/>
      <c r="AD2055" s="119"/>
      <c r="AE2055" s="78"/>
      <c r="AF2055" s="123">
        <f t="shared" si="328"/>
        <v>-1912</v>
      </c>
    </row>
    <row r="2056" spans="1:32" ht="230.25" hidden="1" outlineLevel="3" thickBot="1" x14ac:dyDescent="0.25">
      <c r="A2056" s="144" t="s">
        <v>588</v>
      </c>
      <c r="B2056" s="596" t="s">
        <v>4092</v>
      </c>
      <c r="C2056" s="598" t="s">
        <v>2258</v>
      </c>
      <c r="D2056" s="604" t="s">
        <v>1456</v>
      </c>
      <c r="E2056" s="224" t="s">
        <v>160</v>
      </c>
      <c r="F2056" s="224" t="s">
        <v>1457</v>
      </c>
      <c r="G2056" s="124" t="s">
        <v>1416</v>
      </c>
      <c r="H2056" s="535" t="s">
        <v>1227</v>
      </c>
      <c r="I2056" s="125" t="s">
        <v>768</v>
      </c>
      <c r="J2056" s="257">
        <v>1</v>
      </c>
      <c r="K2056" s="178" t="s">
        <v>193</v>
      </c>
      <c r="L2056" s="125" t="s">
        <v>430</v>
      </c>
      <c r="M2056" s="148">
        <v>1</v>
      </c>
      <c r="N2056" s="329">
        <f t="shared" si="335"/>
        <v>1</v>
      </c>
      <c r="O2056" s="551" t="s">
        <v>6563</v>
      </c>
      <c r="P2056" s="152" t="s">
        <v>103</v>
      </c>
      <c r="Q2056" s="338">
        <v>5</v>
      </c>
      <c r="R2056" s="222">
        <f t="shared" si="336"/>
        <v>5</v>
      </c>
      <c r="S2056" s="440"/>
      <c r="T2056" s="496"/>
      <c r="U2056" s="193"/>
      <c r="V2056" s="455"/>
      <c r="W2056" s="433"/>
      <c r="X2056" s="433"/>
      <c r="Y2056" s="151"/>
      <c r="Z2056" s="433"/>
      <c r="AA2056" s="433"/>
      <c r="AB2056" s="152"/>
      <c r="AC2056" s="155"/>
      <c r="AD2056" s="119"/>
      <c r="AE2056" s="78"/>
      <c r="AF2056" s="123">
        <f t="shared" si="328"/>
        <v>-1913</v>
      </c>
    </row>
    <row r="2057" spans="1:32" ht="230.25" hidden="1" outlineLevel="3" thickBot="1" x14ac:dyDescent="0.25">
      <c r="A2057" s="144" t="s">
        <v>589</v>
      </c>
      <c r="B2057" s="597"/>
      <c r="C2057" s="599"/>
      <c r="D2057" s="605"/>
      <c r="E2057" s="224" t="s">
        <v>1604</v>
      </c>
      <c r="F2057" s="224" t="s">
        <v>1459</v>
      </c>
      <c r="G2057" s="124" t="s">
        <v>1416</v>
      </c>
      <c r="H2057" s="535" t="s">
        <v>1227</v>
      </c>
      <c r="I2057" s="125" t="s">
        <v>768</v>
      </c>
      <c r="J2057" s="257">
        <v>1</v>
      </c>
      <c r="K2057" s="178" t="s">
        <v>193</v>
      </c>
      <c r="L2057" s="125" t="s">
        <v>1199</v>
      </c>
      <c r="M2057" s="331">
        <v>1</v>
      </c>
      <c r="N2057" s="329">
        <f t="shared" si="335"/>
        <v>1</v>
      </c>
      <c r="O2057" s="551" t="s">
        <v>6563</v>
      </c>
      <c r="P2057" s="152" t="s">
        <v>103</v>
      </c>
      <c r="Q2057" s="338">
        <v>5</v>
      </c>
      <c r="R2057" s="222">
        <f t="shared" si="336"/>
        <v>5</v>
      </c>
      <c r="S2057" s="440"/>
      <c r="T2057" s="496"/>
      <c r="U2057" s="193"/>
      <c r="V2057" s="455"/>
      <c r="W2057" s="433"/>
      <c r="X2057" s="433"/>
      <c r="Y2057" s="151"/>
      <c r="Z2057" s="433"/>
      <c r="AA2057" s="433"/>
      <c r="AB2057" s="152"/>
      <c r="AC2057" s="155"/>
      <c r="AD2057" s="119"/>
      <c r="AE2057" s="78"/>
      <c r="AF2057" s="123">
        <f t="shared" si="328"/>
        <v>-1914</v>
      </c>
    </row>
    <row r="2058" spans="1:32" ht="230.25" hidden="1" outlineLevel="3" thickBot="1" x14ac:dyDescent="0.25">
      <c r="A2058" s="251" t="s">
        <v>5618</v>
      </c>
      <c r="B2058" s="596" t="s">
        <v>4100</v>
      </c>
      <c r="C2058" s="635" t="s">
        <v>4093</v>
      </c>
      <c r="D2058" s="627" t="s">
        <v>409</v>
      </c>
      <c r="E2058" s="139" t="s">
        <v>208</v>
      </c>
      <c r="F2058" s="209" t="s">
        <v>1549</v>
      </c>
      <c r="G2058" s="160" t="s">
        <v>729</v>
      </c>
      <c r="H2058" s="535" t="s">
        <v>1804</v>
      </c>
      <c r="I2058" s="215" t="s">
        <v>768</v>
      </c>
      <c r="J2058" s="257">
        <v>1</v>
      </c>
      <c r="K2058" s="259" t="s">
        <v>192</v>
      </c>
      <c r="L2058" s="215" t="s">
        <v>203</v>
      </c>
      <c r="M2058" s="166">
        <v>1</v>
      </c>
      <c r="N2058" s="329">
        <f t="shared" si="335"/>
        <v>1</v>
      </c>
      <c r="O2058" s="551" t="s">
        <v>6563</v>
      </c>
      <c r="P2058" s="158" t="s">
        <v>675</v>
      </c>
      <c r="Q2058" s="340">
        <v>5</v>
      </c>
      <c r="R2058" s="223">
        <f t="shared" si="336"/>
        <v>5</v>
      </c>
      <c r="S2058" s="440"/>
      <c r="T2058" s="496"/>
      <c r="U2058" s="193"/>
      <c r="V2058" s="455"/>
      <c r="W2058" s="433"/>
      <c r="X2058" s="433"/>
      <c r="Y2058" s="151"/>
      <c r="Z2058" s="433"/>
      <c r="AA2058" s="433"/>
      <c r="AB2058" s="152"/>
      <c r="AC2058" s="155"/>
      <c r="AD2058" s="119"/>
      <c r="AE2058" s="78"/>
      <c r="AF2058" s="123">
        <f t="shared" si="328"/>
        <v>13571</v>
      </c>
    </row>
    <row r="2059" spans="1:32" ht="230.25" hidden="1" outlineLevel="3" thickBot="1" x14ac:dyDescent="0.25">
      <c r="A2059" s="251" t="s">
        <v>5619</v>
      </c>
      <c r="B2059" s="597"/>
      <c r="C2059" s="635"/>
      <c r="D2059" s="627"/>
      <c r="E2059" s="209" t="s">
        <v>1950</v>
      </c>
      <c r="F2059" s="139" t="s">
        <v>4101</v>
      </c>
      <c r="G2059" s="160" t="s">
        <v>729</v>
      </c>
      <c r="H2059" s="535" t="s">
        <v>1804</v>
      </c>
      <c r="I2059" s="215" t="s">
        <v>768</v>
      </c>
      <c r="J2059" s="257">
        <v>1</v>
      </c>
      <c r="K2059" s="178" t="s">
        <v>453</v>
      </c>
      <c r="L2059" s="256" t="s">
        <v>449</v>
      </c>
      <c r="M2059" s="334">
        <v>1</v>
      </c>
      <c r="N2059" s="329">
        <f t="shared" si="335"/>
        <v>1</v>
      </c>
      <c r="O2059" s="551" t="s">
        <v>6563</v>
      </c>
      <c r="P2059" s="152" t="s">
        <v>6409</v>
      </c>
      <c r="Q2059" s="340">
        <v>2</v>
      </c>
      <c r="R2059" s="223">
        <f t="shared" si="336"/>
        <v>2</v>
      </c>
      <c r="S2059" s="440"/>
      <c r="T2059" s="496"/>
      <c r="U2059" s="193"/>
      <c r="V2059" s="455"/>
      <c r="W2059" s="433"/>
      <c r="X2059" s="433"/>
      <c r="Y2059" s="151"/>
      <c r="Z2059" s="433"/>
      <c r="AA2059" s="433"/>
      <c r="AB2059" s="152"/>
      <c r="AC2059" s="155"/>
      <c r="AD2059" s="119"/>
      <c r="AE2059" s="78"/>
      <c r="AF2059" s="123">
        <f t="shared" si="328"/>
        <v>13572</v>
      </c>
    </row>
    <row r="2060" spans="1:32" ht="230.25" hidden="1" outlineLevel="3" thickBot="1" x14ac:dyDescent="0.25">
      <c r="A2060" s="251" t="s">
        <v>5620</v>
      </c>
      <c r="B2060" s="596" t="s">
        <v>4100</v>
      </c>
      <c r="C2060" s="635" t="s">
        <v>4094</v>
      </c>
      <c r="D2060" s="627" t="s">
        <v>409</v>
      </c>
      <c r="E2060" s="139" t="s">
        <v>208</v>
      </c>
      <c r="F2060" s="209" t="s">
        <v>1549</v>
      </c>
      <c r="G2060" s="160" t="s">
        <v>729</v>
      </c>
      <c r="H2060" s="535" t="s">
        <v>1804</v>
      </c>
      <c r="I2060" s="215" t="s">
        <v>768</v>
      </c>
      <c r="J2060" s="257">
        <v>1</v>
      </c>
      <c r="K2060" s="259" t="s">
        <v>192</v>
      </c>
      <c r="L2060" s="215" t="s">
        <v>203</v>
      </c>
      <c r="M2060" s="166">
        <v>1</v>
      </c>
      <c r="N2060" s="329">
        <f t="shared" si="335"/>
        <v>1</v>
      </c>
      <c r="O2060" s="551" t="s">
        <v>6563</v>
      </c>
      <c r="P2060" s="158" t="s">
        <v>675</v>
      </c>
      <c r="Q2060" s="340">
        <v>5</v>
      </c>
      <c r="R2060" s="223">
        <f t="shared" si="336"/>
        <v>5</v>
      </c>
      <c r="S2060" s="440"/>
      <c r="T2060" s="496"/>
      <c r="U2060" s="193"/>
      <c r="V2060" s="455"/>
      <c r="W2060" s="433"/>
      <c r="X2060" s="433"/>
      <c r="Y2060" s="151"/>
      <c r="Z2060" s="433"/>
      <c r="AA2060" s="433"/>
      <c r="AB2060" s="152"/>
      <c r="AC2060" s="155"/>
      <c r="AD2060" s="119"/>
      <c r="AE2060" s="78"/>
      <c r="AF2060" s="123">
        <f t="shared" si="328"/>
        <v>13573</v>
      </c>
    </row>
    <row r="2061" spans="1:32" ht="230.25" hidden="1" outlineLevel="3" thickBot="1" x14ac:dyDescent="0.25">
      <c r="A2061" s="251" t="s">
        <v>5621</v>
      </c>
      <c r="B2061" s="597"/>
      <c r="C2061" s="635"/>
      <c r="D2061" s="627"/>
      <c r="E2061" s="209" t="s">
        <v>1950</v>
      </c>
      <c r="F2061" s="139" t="s">
        <v>4102</v>
      </c>
      <c r="G2061" s="160" t="s">
        <v>729</v>
      </c>
      <c r="H2061" s="535" t="s">
        <v>1804</v>
      </c>
      <c r="I2061" s="215" t="s">
        <v>768</v>
      </c>
      <c r="J2061" s="257">
        <v>1</v>
      </c>
      <c r="K2061" s="178" t="s">
        <v>453</v>
      </c>
      <c r="L2061" s="256" t="s">
        <v>449</v>
      </c>
      <c r="M2061" s="253">
        <v>1</v>
      </c>
      <c r="N2061" s="329">
        <f t="shared" si="335"/>
        <v>1</v>
      </c>
      <c r="O2061" s="551" t="s">
        <v>6563</v>
      </c>
      <c r="P2061" s="152" t="s">
        <v>6409</v>
      </c>
      <c r="Q2061" s="340">
        <v>2</v>
      </c>
      <c r="R2061" s="223">
        <f t="shared" si="336"/>
        <v>2</v>
      </c>
      <c r="S2061" s="440"/>
      <c r="T2061" s="496"/>
      <c r="U2061" s="193"/>
      <c r="V2061" s="455"/>
      <c r="W2061" s="433"/>
      <c r="X2061" s="433"/>
      <c r="Y2061" s="151"/>
      <c r="Z2061" s="433"/>
      <c r="AA2061" s="433"/>
      <c r="AB2061" s="152"/>
      <c r="AC2061" s="155"/>
      <c r="AD2061" s="119"/>
      <c r="AE2061" s="78"/>
      <c r="AF2061" s="123">
        <f t="shared" si="328"/>
        <v>13574</v>
      </c>
    </row>
    <row r="2062" spans="1:32" ht="230.25" hidden="1" outlineLevel="3" thickBot="1" x14ac:dyDescent="0.25">
      <c r="A2062" s="251" t="s">
        <v>5622</v>
      </c>
      <c r="B2062" s="596" t="s">
        <v>4103</v>
      </c>
      <c r="C2062" s="601" t="s">
        <v>4095</v>
      </c>
      <c r="D2062" s="638" t="s">
        <v>409</v>
      </c>
      <c r="E2062" s="209" t="s">
        <v>194</v>
      </c>
      <c r="F2062" s="139" t="s">
        <v>4101</v>
      </c>
      <c r="G2062" s="160" t="s">
        <v>729</v>
      </c>
      <c r="H2062" s="535" t="s">
        <v>1804</v>
      </c>
      <c r="I2062" s="215" t="s">
        <v>768</v>
      </c>
      <c r="J2062" s="257">
        <v>1</v>
      </c>
      <c r="K2062" s="259" t="s">
        <v>185</v>
      </c>
      <c r="L2062" s="215" t="s">
        <v>411</v>
      </c>
      <c r="M2062" s="166">
        <v>1</v>
      </c>
      <c r="N2062" s="329">
        <f t="shared" si="335"/>
        <v>1</v>
      </c>
      <c r="O2062" s="551" t="s">
        <v>6563</v>
      </c>
      <c r="P2062" s="152" t="s">
        <v>6409</v>
      </c>
      <c r="Q2062" s="340">
        <v>2</v>
      </c>
      <c r="R2062" s="223">
        <f t="shared" si="336"/>
        <v>2</v>
      </c>
      <c r="S2062" s="440"/>
      <c r="T2062" s="496"/>
      <c r="U2062" s="193"/>
      <c r="V2062" s="455"/>
      <c r="W2062" s="433"/>
      <c r="X2062" s="433"/>
      <c r="Y2062" s="151"/>
      <c r="Z2062" s="433"/>
      <c r="AA2062" s="433"/>
      <c r="AB2062" s="152"/>
      <c r="AC2062" s="155"/>
      <c r="AD2062" s="119"/>
      <c r="AE2062" s="78"/>
      <c r="AF2062" s="123">
        <f t="shared" si="328"/>
        <v>13575</v>
      </c>
    </row>
    <row r="2063" spans="1:32" ht="230.25" hidden="1" outlineLevel="3" thickBot="1" x14ac:dyDescent="0.25">
      <c r="A2063" s="251" t="s">
        <v>5623</v>
      </c>
      <c r="B2063" s="597"/>
      <c r="C2063" s="602"/>
      <c r="D2063" s="625"/>
      <c r="E2063" s="209" t="s">
        <v>251</v>
      </c>
      <c r="F2063" s="209" t="s">
        <v>3973</v>
      </c>
      <c r="G2063" s="160" t="s">
        <v>729</v>
      </c>
      <c r="H2063" s="535" t="s">
        <v>1804</v>
      </c>
      <c r="I2063" s="215" t="s">
        <v>768</v>
      </c>
      <c r="J2063" s="257">
        <v>1</v>
      </c>
      <c r="K2063" s="178" t="s">
        <v>446</v>
      </c>
      <c r="L2063" s="256" t="s">
        <v>5792</v>
      </c>
      <c r="M2063" s="166">
        <v>1</v>
      </c>
      <c r="N2063" s="329">
        <f t="shared" si="335"/>
        <v>1</v>
      </c>
      <c r="O2063" s="551" t="s">
        <v>6563</v>
      </c>
      <c r="P2063" s="70" t="s">
        <v>103</v>
      </c>
      <c r="Q2063" s="340">
        <v>5</v>
      </c>
      <c r="R2063" s="223">
        <f t="shared" si="336"/>
        <v>5</v>
      </c>
      <c r="S2063" s="440"/>
      <c r="T2063" s="496"/>
      <c r="U2063" s="193"/>
      <c r="V2063" s="455"/>
      <c r="W2063" s="433"/>
      <c r="X2063" s="433"/>
      <c r="Y2063" s="151"/>
      <c r="Z2063" s="433"/>
      <c r="AA2063" s="433"/>
      <c r="AB2063" s="152"/>
      <c r="AC2063" s="155"/>
      <c r="AD2063" s="119"/>
      <c r="AE2063" s="78"/>
      <c r="AF2063" s="123">
        <f t="shared" si="328"/>
        <v>13576</v>
      </c>
    </row>
    <row r="2064" spans="1:32" ht="230.25" hidden="1" outlineLevel="3" thickBot="1" x14ac:dyDescent="0.25">
      <c r="A2064" s="251" t="s">
        <v>5624</v>
      </c>
      <c r="B2064" s="596" t="s">
        <v>4103</v>
      </c>
      <c r="C2064" s="601" t="s">
        <v>4096</v>
      </c>
      <c r="D2064" s="638" t="s">
        <v>409</v>
      </c>
      <c r="E2064" s="209" t="s">
        <v>194</v>
      </c>
      <c r="F2064" s="139" t="s">
        <v>4102</v>
      </c>
      <c r="G2064" s="160" t="s">
        <v>729</v>
      </c>
      <c r="H2064" s="535" t="s">
        <v>1804</v>
      </c>
      <c r="I2064" s="215" t="s">
        <v>768</v>
      </c>
      <c r="J2064" s="257">
        <v>1</v>
      </c>
      <c r="K2064" s="259" t="s">
        <v>185</v>
      </c>
      <c r="L2064" s="215" t="s">
        <v>411</v>
      </c>
      <c r="M2064" s="166">
        <v>1</v>
      </c>
      <c r="N2064" s="329">
        <f t="shared" si="335"/>
        <v>1</v>
      </c>
      <c r="O2064" s="551" t="s">
        <v>6563</v>
      </c>
      <c r="P2064" s="152" t="s">
        <v>6409</v>
      </c>
      <c r="Q2064" s="340">
        <v>2</v>
      </c>
      <c r="R2064" s="223">
        <f t="shared" si="336"/>
        <v>2</v>
      </c>
      <c r="S2064" s="440"/>
      <c r="T2064" s="496"/>
      <c r="U2064" s="193"/>
      <c r="V2064" s="455"/>
      <c r="W2064" s="433"/>
      <c r="X2064" s="433"/>
      <c r="Y2064" s="151"/>
      <c r="Z2064" s="433"/>
      <c r="AA2064" s="433"/>
      <c r="AB2064" s="152"/>
      <c r="AC2064" s="155"/>
      <c r="AD2064" s="119"/>
      <c r="AE2064" s="78"/>
      <c r="AF2064" s="123">
        <f t="shared" si="328"/>
        <v>13577</v>
      </c>
    </row>
    <row r="2065" spans="1:32" ht="230.25" hidden="1" outlineLevel="3" thickBot="1" x14ac:dyDescent="0.25">
      <c r="A2065" s="251" t="s">
        <v>5625</v>
      </c>
      <c r="B2065" s="597"/>
      <c r="C2065" s="602"/>
      <c r="D2065" s="625"/>
      <c r="E2065" s="209" t="s">
        <v>251</v>
      </c>
      <c r="F2065" s="209" t="s">
        <v>3973</v>
      </c>
      <c r="G2065" s="160" t="s">
        <v>729</v>
      </c>
      <c r="H2065" s="535" t="s">
        <v>1804</v>
      </c>
      <c r="I2065" s="215" t="s">
        <v>768</v>
      </c>
      <c r="J2065" s="257">
        <v>1</v>
      </c>
      <c r="K2065" s="178" t="s">
        <v>446</v>
      </c>
      <c r="L2065" s="256" t="s">
        <v>5792</v>
      </c>
      <c r="M2065" s="166">
        <v>1</v>
      </c>
      <c r="N2065" s="329">
        <f t="shared" si="335"/>
        <v>1</v>
      </c>
      <c r="O2065" s="551" t="s">
        <v>6563</v>
      </c>
      <c r="P2065" s="70" t="s">
        <v>103</v>
      </c>
      <c r="Q2065" s="340">
        <v>5</v>
      </c>
      <c r="R2065" s="223">
        <f t="shared" si="336"/>
        <v>5</v>
      </c>
      <c r="S2065" s="440"/>
      <c r="T2065" s="496"/>
      <c r="U2065" s="193"/>
      <c r="V2065" s="455"/>
      <c r="W2065" s="433"/>
      <c r="X2065" s="433"/>
      <c r="Y2065" s="151"/>
      <c r="Z2065" s="433"/>
      <c r="AA2065" s="433"/>
      <c r="AB2065" s="152"/>
      <c r="AC2065" s="155"/>
      <c r="AD2065" s="119"/>
      <c r="AE2065" s="78"/>
      <c r="AF2065" s="123">
        <f t="shared" si="328"/>
        <v>13578</v>
      </c>
    </row>
    <row r="2066" spans="1:32" ht="230.25" hidden="1" outlineLevel="3" thickBot="1" x14ac:dyDescent="0.25">
      <c r="A2066" s="251" t="s">
        <v>5626</v>
      </c>
      <c r="B2066" s="596" t="s">
        <v>4104</v>
      </c>
      <c r="C2066" s="656" t="s">
        <v>4097</v>
      </c>
      <c r="D2066" s="657" t="s">
        <v>3974</v>
      </c>
      <c r="E2066" s="209" t="s">
        <v>160</v>
      </c>
      <c r="F2066" s="209" t="s">
        <v>3973</v>
      </c>
      <c r="G2066" s="160" t="s">
        <v>729</v>
      </c>
      <c r="H2066" s="535" t="s">
        <v>1804</v>
      </c>
      <c r="I2066" s="215" t="s">
        <v>768</v>
      </c>
      <c r="J2066" s="255">
        <v>1</v>
      </c>
      <c r="K2066" s="178" t="s">
        <v>406</v>
      </c>
      <c r="L2066" s="256" t="s">
        <v>407</v>
      </c>
      <c r="M2066" s="166">
        <v>1</v>
      </c>
      <c r="N2066" s="329">
        <f t="shared" si="335"/>
        <v>1</v>
      </c>
      <c r="O2066" s="551" t="s">
        <v>6563</v>
      </c>
      <c r="P2066" s="70" t="s">
        <v>103</v>
      </c>
      <c r="Q2066" s="340">
        <v>5</v>
      </c>
      <c r="R2066" s="223">
        <f t="shared" si="336"/>
        <v>5</v>
      </c>
      <c r="S2066" s="440"/>
      <c r="T2066" s="496"/>
      <c r="U2066" s="193"/>
      <c r="V2066" s="455"/>
      <c r="W2066" s="433"/>
      <c r="X2066" s="433"/>
      <c r="Y2066" s="151"/>
      <c r="Z2066" s="433"/>
      <c r="AA2066" s="433"/>
      <c r="AB2066" s="152"/>
      <c r="AC2066" s="155"/>
      <c r="AD2066" s="119"/>
      <c r="AE2066" s="78"/>
      <c r="AF2066" s="123">
        <f t="shared" si="328"/>
        <v>13579</v>
      </c>
    </row>
    <row r="2067" spans="1:32" ht="230.25" hidden="1" outlineLevel="3" thickBot="1" x14ac:dyDescent="0.25">
      <c r="A2067" s="251" t="s">
        <v>5627</v>
      </c>
      <c r="B2067" s="597"/>
      <c r="C2067" s="602"/>
      <c r="D2067" s="625"/>
      <c r="E2067" s="209" t="s">
        <v>163</v>
      </c>
      <c r="F2067" s="209" t="s">
        <v>4105</v>
      </c>
      <c r="G2067" s="160" t="s">
        <v>729</v>
      </c>
      <c r="H2067" s="535" t="s">
        <v>1804</v>
      </c>
      <c r="I2067" s="215" t="s">
        <v>768</v>
      </c>
      <c r="J2067" s="255">
        <v>1</v>
      </c>
      <c r="K2067" s="259" t="s">
        <v>185</v>
      </c>
      <c r="L2067" s="215" t="s">
        <v>411</v>
      </c>
      <c r="M2067" s="166">
        <v>1</v>
      </c>
      <c r="N2067" s="329">
        <f t="shared" si="335"/>
        <v>1</v>
      </c>
      <c r="O2067" s="551" t="s">
        <v>6563</v>
      </c>
      <c r="P2067" s="169" t="s">
        <v>6409</v>
      </c>
      <c r="Q2067" s="340">
        <v>2</v>
      </c>
      <c r="R2067" s="223">
        <f t="shared" si="336"/>
        <v>2</v>
      </c>
      <c r="S2067" s="440"/>
      <c r="T2067" s="496"/>
      <c r="U2067" s="193"/>
      <c r="V2067" s="455"/>
      <c r="W2067" s="433"/>
      <c r="X2067" s="433"/>
      <c r="Y2067" s="151"/>
      <c r="Z2067" s="433"/>
      <c r="AA2067" s="433"/>
      <c r="AB2067" s="152"/>
      <c r="AC2067" s="155"/>
      <c r="AD2067" s="119"/>
      <c r="AE2067" s="78"/>
      <c r="AF2067" s="123">
        <f t="shared" si="328"/>
        <v>13580</v>
      </c>
    </row>
    <row r="2068" spans="1:32" ht="230.25" hidden="1" outlineLevel="3" thickBot="1" x14ac:dyDescent="0.25">
      <c r="A2068" s="251" t="s">
        <v>5628</v>
      </c>
      <c r="B2068" s="596" t="s">
        <v>4106</v>
      </c>
      <c r="C2068" s="600" t="s">
        <v>4098</v>
      </c>
      <c r="D2068" s="624" t="s">
        <v>1551</v>
      </c>
      <c r="E2068" s="139" t="s">
        <v>160</v>
      </c>
      <c r="F2068" s="139" t="s">
        <v>1545</v>
      </c>
      <c r="G2068" s="133" t="s">
        <v>1416</v>
      </c>
      <c r="H2068" s="535" t="s">
        <v>1804</v>
      </c>
      <c r="I2068" s="133" t="s">
        <v>768</v>
      </c>
      <c r="J2068" s="255">
        <v>1</v>
      </c>
      <c r="K2068" s="133" t="s">
        <v>193</v>
      </c>
      <c r="L2068" s="256" t="s">
        <v>430</v>
      </c>
      <c r="M2068" s="166">
        <v>1</v>
      </c>
      <c r="N2068" s="329">
        <f t="shared" si="335"/>
        <v>1</v>
      </c>
      <c r="O2068" s="551" t="s">
        <v>6563</v>
      </c>
      <c r="P2068" s="152" t="s">
        <v>103</v>
      </c>
      <c r="Q2068" s="340">
        <v>5</v>
      </c>
      <c r="R2068" s="223">
        <f t="shared" si="336"/>
        <v>5</v>
      </c>
      <c r="S2068" s="440"/>
      <c r="T2068" s="496"/>
      <c r="U2068" s="193"/>
      <c r="V2068" s="455"/>
      <c r="W2068" s="433"/>
      <c r="X2068" s="433"/>
      <c r="Y2068" s="151"/>
      <c r="Z2068" s="433"/>
      <c r="AA2068" s="433"/>
      <c r="AB2068" s="152"/>
      <c r="AC2068" s="155"/>
      <c r="AD2068" s="119"/>
      <c r="AE2068" s="78"/>
      <c r="AF2068" s="123">
        <f t="shared" si="328"/>
        <v>13581</v>
      </c>
    </row>
    <row r="2069" spans="1:32" ht="230.25" hidden="1" outlineLevel="3" thickBot="1" x14ac:dyDescent="0.25">
      <c r="A2069" s="251" t="s">
        <v>5629</v>
      </c>
      <c r="B2069" s="597"/>
      <c r="C2069" s="602"/>
      <c r="D2069" s="625"/>
      <c r="E2069" s="139" t="s">
        <v>799</v>
      </c>
      <c r="F2069" s="139" t="s">
        <v>4101</v>
      </c>
      <c r="G2069" s="160" t="s">
        <v>729</v>
      </c>
      <c r="H2069" s="535" t="s">
        <v>1804</v>
      </c>
      <c r="I2069" s="215" t="s">
        <v>768</v>
      </c>
      <c r="J2069" s="257">
        <v>1</v>
      </c>
      <c r="K2069" s="133" t="s">
        <v>193</v>
      </c>
      <c r="L2069" s="256" t="s">
        <v>430</v>
      </c>
      <c r="M2069" s="166">
        <v>1</v>
      </c>
      <c r="N2069" s="329">
        <f t="shared" si="335"/>
        <v>1</v>
      </c>
      <c r="O2069" s="551" t="s">
        <v>6563</v>
      </c>
      <c r="P2069" s="152" t="s">
        <v>103</v>
      </c>
      <c r="Q2069" s="340">
        <v>5</v>
      </c>
      <c r="R2069" s="223">
        <f t="shared" si="336"/>
        <v>5</v>
      </c>
      <c r="S2069" s="440"/>
      <c r="T2069" s="496"/>
      <c r="U2069" s="193"/>
      <c r="V2069" s="455"/>
      <c r="W2069" s="433"/>
      <c r="X2069" s="433"/>
      <c r="Y2069" s="151"/>
      <c r="Z2069" s="433"/>
      <c r="AA2069" s="433"/>
      <c r="AB2069" s="152"/>
      <c r="AC2069" s="155"/>
      <c r="AD2069" s="119"/>
      <c r="AE2069" s="78"/>
      <c r="AF2069" s="123">
        <f t="shared" si="328"/>
        <v>13582</v>
      </c>
    </row>
    <row r="2070" spans="1:32" ht="230.25" hidden="1" outlineLevel="3" thickBot="1" x14ac:dyDescent="0.25">
      <c r="A2070" s="251" t="s">
        <v>5630</v>
      </c>
      <c r="B2070" s="596" t="s">
        <v>4107</v>
      </c>
      <c r="C2070" s="635" t="s">
        <v>4099</v>
      </c>
      <c r="D2070" s="627" t="s">
        <v>1551</v>
      </c>
      <c r="E2070" s="139" t="s">
        <v>160</v>
      </c>
      <c r="F2070" s="139" t="s">
        <v>1545</v>
      </c>
      <c r="G2070" s="133" t="s">
        <v>1416</v>
      </c>
      <c r="H2070" s="535" t="s">
        <v>1804</v>
      </c>
      <c r="I2070" s="133" t="s">
        <v>768</v>
      </c>
      <c r="J2070" s="255">
        <v>1</v>
      </c>
      <c r="K2070" s="133" t="s">
        <v>193</v>
      </c>
      <c r="L2070" s="256" t="s">
        <v>430</v>
      </c>
      <c r="M2070" s="166">
        <v>1</v>
      </c>
      <c r="N2070" s="329">
        <f t="shared" si="335"/>
        <v>1</v>
      </c>
      <c r="O2070" s="551" t="s">
        <v>6563</v>
      </c>
      <c r="P2070" s="152" t="s">
        <v>103</v>
      </c>
      <c r="Q2070" s="340">
        <v>5</v>
      </c>
      <c r="R2070" s="223">
        <f t="shared" si="336"/>
        <v>5</v>
      </c>
      <c r="S2070" s="440"/>
      <c r="T2070" s="496"/>
      <c r="U2070" s="193"/>
      <c r="V2070" s="455"/>
      <c r="W2070" s="433"/>
      <c r="X2070" s="433"/>
      <c r="Y2070" s="151"/>
      <c r="Z2070" s="433"/>
      <c r="AA2070" s="433"/>
      <c r="AB2070" s="152"/>
      <c r="AC2070" s="155"/>
      <c r="AD2070" s="119"/>
      <c r="AE2070" s="78"/>
      <c r="AF2070" s="123">
        <f t="shared" si="328"/>
        <v>13583</v>
      </c>
    </row>
    <row r="2071" spans="1:32" ht="230.25" hidden="1" outlineLevel="3" thickBot="1" x14ac:dyDescent="0.25">
      <c r="A2071" s="251" t="s">
        <v>5631</v>
      </c>
      <c r="B2071" s="597"/>
      <c r="C2071" s="635"/>
      <c r="D2071" s="627"/>
      <c r="E2071" s="139" t="s">
        <v>799</v>
      </c>
      <c r="F2071" s="139" t="s">
        <v>4102</v>
      </c>
      <c r="G2071" s="160" t="s">
        <v>729</v>
      </c>
      <c r="H2071" s="535" t="s">
        <v>1804</v>
      </c>
      <c r="I2071" s="215" t="s">
        <v>768</v>
      </c>
      <c r="J2071" s="257">
        <v>1</v>
      </c>
      <c r="K2071" s="133" t="s">
        <v>193</v>
      </c>
      <c r="L2071" s="256" t="s">
        <v>430</v>
      </c>
      <c r="M2071" s="166">
        <v>1</v>
      </c>
      <c r="N2071" s="329">
        <f t="shared" si="335"/>
        <v>1</v>
      </c>
      <c r="O2071" s="551" t="s">
        <v>6563</v>
      </c>
      <c r="P2071" s="152" t="s">
        <v>103</v>
      </c>
      <c r="Q2071" s="340">
        <v>5</v>
      </c>
      <c r="R2071" s="223">
        <f t="shared" si="336"/>
        <v>5</v>
      </c>
      <c r="S2071" s="440"/>
      <c r="T2071" s="496"/>
      <c r="U2071" s="193"/>
      <c r="V2071" s="455"/>
      <c r="W2071" s="433"/>
      <c r="X2071" s="433"/>
      <c r="Y2071" s="151"/>
      <c r="Z2071" s="433"/>
      <c r="AA2071" s="433"/>
      <c r="AB2071" s="152"/>
      <c r="AC2071" s="155"/>
      <c r="AD2071" s="119"/>
      <c r="AE2071" s="78"/>
      <c r="AF2071" s="123">
        <f t="shared" si="328"/>
        <v>13584</v>
      </c>
    </row>
    <row r="2072" spans="1:32" ht="230.25" hidden="1" outlineLevel="3" thickBot="1" x14ac:dyDescent="0.25">
      <c r="A2072" s="144" t="s">
        <v>590</v>
      </c>
      <c r="B2072" s="606" t="s">
        <v>4123</v>
      </c>
      <c r="C2072" s="623" t="s">
        <v>2259</v>
      </c>
      <c r="D2072" s="603" t="s">
        <v>1458</v>
      </c>
      <c r="E2072" s="224" t="s">
        <v>1439</v>
      </c>
      <c r="F2072" s="224" t="s">
        <v>1454</v>
      </c>
      <c r="G2072" s="124" t="s">
        <v>1416</v>
      </c>
      <c r="H2072" s="535" t="s">
        <v>1227</v>
      </c>
      <c r="I2072" s="125" t="s">
        <v>768</v>
      </c>
      <c r="J2072" s="257">
        <v>1</v>
      </c>
      <c r="K2072" s="178" t="s">
        <v>193</v>
      </c>
      <c r="L2072" s="125" t="s">
        <v>430</v>
      </c>
      <c r="M2072" s="148">
        <v>1</v>
      </c>
      <c r="N2072" s="329">
        <f t="shared" si="335"/>
        <v>1</v>
      </c>
      <c r="O2072" s="551" t="s">
        <v>6563</v>
      </c>
      <c r="P2072" s="152" t="s">
        <v>6117</v>
      </c>
      <c r="Q2072" s="338">
        <v>3</v>
      </c>
      <c r="R2072" s="222">
        <f t="shared" si="336"/>
        <v>3</v>
      </c>
      <c r="S2072" s="440"/>
      <c r="T2072" s="496"/>
      <c r="U2072" s="193"/>
      <c r="V2072" s="455"/>
      <c r="W2072" s="433"/>
      <c r="X2072" s="433"/>
      <c r="Y2072" s="151"/>
      <c r="Z2072" s="433"/>
      <c r="AA2072" s="433"/>
      <c r="AB2072" s="152"/>
      <c r="AC2072" s="155"/>
      <c r="AD2072" s="119"/>
      <c r="AE2072" s="78"/>
      <c r="AF2072" s="123">
        <f t="shared" si="328"/>
        <v>-1915</v>
      </c>
    </row>
    <row r="2073" spans="1:32" ht="230.25" hidden="1" outlineLevel="3" thickBot="1" x14ac:dyDescent="0.25">
      <c r="A2073" s="144" t="s">
        <v>591</v>
      </c>
      <c r="B2073" s="629"/>
      <c r="C2073" s="598"/>
      <c r="D2073" s="604"/>
      <c r="E2073" s="224" t="s">
        <v>1438</v>
      </c>
      <c r="F2073" s="224" t="s">
        <v>1454</v>
      </c>
      <c r="G2073" s="124" t="s">
        <v>1416</v>
      </c>
      <c r="H2073" s="535" t="s">
        <v>1227</v>
      </c>
      <c r="I2073" s="125" t="s">
        <v>768</v>
      </c>
      <c r="J2073" s="257">
        <v>1</v>
      </c>
      <c r="K2073" s="178" t="s">
        <v>193</v>
      </c>
      <c r="L2073" s="125" t="s">
        <v>430</v>
      </c>
      <c r="M2073" s="148">
        <v>1</v>
      </c>
      <c r="N2073" s="329">
        <f t="shared" si="335"/>
        <v>1</v>
      </c>
      <c r="O2073" s="551" t="s">
        <v>6563</v>
      </c>
      <c r="P2073" s="152" t="s">
        <v>6117</v>
      </c>
      <c r="Q2073" s="338">
        <v>3</v>
      </c>
      <c r="R2073" s="222">
        <f t="shared" si="336"/>
        <v>3</v>
      </c>
      <c r="S2073" s="440"/>
      <c r="T2073" s="496"/>
      <c r="U2073" s="193"/>
      <c r="V2073" s="455"/>
      <c r="W2073" s="433"/>
      <c r="X2073" s="433"/>
      <c r="Y2073" s="151"/>
      <c r="Z2073" s="433"/>
      <c r="AA2073" s="433"/>
      <c r="AB2073" s="152"/>
      <c r="AC2073" s="155"/>
      <c r="AD2073" s="119"/>
      <c r="AE2073" s="78"/>
      <c r="AF2073" s="123">
        <f t="shared" si="328"/>
        <v>-1916</v>
      </c>
    </row>
    <row r="2074" spans="1:32" ht="230.25" hidden="1" outlineLevel="3" thickBot="1" x14ac:dyDescent="0.25">
      <c r="A2074" s="460" t="s">
        <v>6293</v>
      </c>
      <c r="B2074" s="607"/>
      <c r="C2074" s="599"/>
      <c r="D2074" s="605"/>
      <c r="E2074" s="459" t="s">
        <v>5975</v>
      </c>
      <c r="F2074" s="224" t="s">
        <v>1454</v>
      </c>
      <c r="G2074" s="124" t="s">
        <v>1416</v>
      </c>
      <c r="H2074" s="535" t="s">
        <v>1227</v>
      </c>
      <c r="I2074" s="125" t="s">
        <v>768</v>
      </c>
      <c r="J2074" s="257">
        <v>1</v>
      </c>
      <c r="K2074" s="178" t="s">
        <v>6120</v>
      </c>
      <c r="L2074" s="256" t="s">
        <v>6133</v>
      </c>
      <c r="M2074" s="166">
        <v>2</v>
      </c>
      <c r="N2074" s="329">
        <f t="shared" ref="N2074" si="337">J2074*M2074</f>
        <v>2</v>
      </c>
      <c r="O2074" s="551" t="s">
        <v>6563</v>
      </c>
      <c r="P2074" s="152" t="s">
        <v>6117</v>
      </c>
      <c r="Q2074" s="338">
        <v>3</v>
      </c>
      <c r="R2074" s="171">
        <f>J2074*M2074*Q2074</f>
        <v>6</v>
      </c>
      <c r="S2074" s="440"/>
      <c r="T2074" s="496"/>
      <c r="U2074" s="193"/>
      <c r="V2074" s="455"/>
      <c r="W2074" s="433"/>
      <c r="X2074" s="433"/>
      <c r="Y2074" s="151"/>
      <c r="Z2074" s="433"/>
      <c r="AA2074" s="433"/>
      <c r="AB2074" s="152"/>
      <c r="AC2074" s="155"/>
      <c r="AD2074" s="119"/>
      <c r="AE2074" s="78"/>
      <c r="AF2074" s="123">
        <f t="shared" si="328"/>
        <v>14843</v>
      </c>
    </row>
    <row r="2075" spans="1:32" ht="230.25" hidden="1" outlineLevel="3" thickBot="1" x14ac:dyDescent="0.25">
      <c r="A2075" s="144" t="s">
        <v>1706</v>
      </c>
      <c r="B2075" s="639" t="s">
        <v>1508</v>
      </c>
      <c r="C2075" s="635" t="s">
        <v>2260</v>
      </c>
      <c r="D2075" s="627" t="s">
        <v>1455</v>
      </c>
      <c r="E2075" s="224" t="s">
        <v>160</v>
      </c>
      <c r="F2075" s="224" t="s">
        <v>1605</v>
      </c>
      <c r="G2075" s="124" t="s">
        <v>1416</v>
      </c>
      <c r="H2075" s="535" t="s">
        <v>1227</v>
      </c>
      <c r="I2075" s="125" t="s">
        <v>768</v>
      </c>
      <c r="J2075" s="257">
        <v>1</v>
      </c>
      <c r="K2075" s="178" t="s">
        <v>193</v>
      </c>
      <c r="L2075" s="125" t="s">
        <v>430</v>
      </c>
      <c r="M2075" s="148">
        <v>1</v>
      </c>
      <c r="N2075" s="329">
        <f t="shared" ref="N2075:N2094" si="338">J2075*M2075</f>
        <v>1</v>
      </c>
      <c r="O2075" s="551" t="s">
        <v>6563</v>
      </c>
      <c r="P2075" s="152" t="s">
        <v>1447</v>
      </c>
      <c r="Q2075" s="338">
        <v>2</v>
      </c>
      <c r="R2075" s="222">
        <f t="shared" ref="R2075:R2094" si="339">J2075*M2075*Q2075</f>
        <v>2</v>
      </c>
      <c r="S2075" s="440"/>
      <c r="T2075" s="496"/>
      <c r="U2075" s="193"/>
      <c r="V2075" s="455"/>
      <c r="W2075" s="433"/>
      <c r="X2075" s="433"/>
      <c r="Y2075" s="151"/>
      <c r="Z2075" s="433"/>
      <c r="AA2075" s="433"/>
      <c r="AB2075" s="152"/>
      <c r="AC2075" s="155"/>
      <c r="AD2075" s="119"/>
      <c r="AE2075" s="78"/>
      <c r="AF2075" s="123">
        <f t="shared" si="328"/>
        <v>-9913</v>
      </c>
    </row>
    <row r="2076" spans="1:32" ht="230.25" hidden="1" outlineLevel="3" thickBot="1" x14ac:dyDescent="0.25">
      <c r="A2076" s="144" t="s">
        <v>1707</v>
      </c>
      <c r="B2076" s="639"/>
      <c r="C2076" s="635"/>
      <c r="D2076" s="627"/>
      <c r="E2076" s="224" t="s">
        <v>1445</v>
      </c>
      <c r="F2076" s="224" t="s">
        <v>1606</v>
      </c>
      <c r="G2076" s="124" t="s">
        <v>1416</v>
      </c>
      <c r="H2076" s="535" t="s">
        <v>1227</v>
      </c>
      <c r="I2076" s="125" t="s">
        <v>768</v>
      </c>
      <c r="J2076" s="257">
        <v>1</v>
      </c>
      <c r="K2076" s="178" t="s">
        <v>193</v>
      </c>
      <c r="L2076" s="125" t="s">
        <v>1199</v>
      </c>
      <c r="M2076" s="148">
        <v>1</v>
      </c>
      <c r="N2076" s="329">
        <f t="shared" si="338"/>
        <v>1</v>
      </c>
      <c r="O2076" s="551" t="s">
        <v>6563</v>
      </c>
      <c r="P2076" s="152" t="s">
        <v>103</v>
      </c>
      <c r="Q2076" s="338">
        <v>5</v>
      </c>
      <c r="R2076" s="222">
        <f t="shared" si="339"/>
        <v>5</v>
      </c>
      <c r="S2076" s="440"/>
      <c r="T2076" s="496"/>
      <c r="U2076" s="193"/>
      <c r="V2076" s="455"/>
      <c r="W2076" s="433"/>
      <c r="X2076" s="433"/>
      <c r="Y2076" s="151"/>
      <c r="Z2076" s="433"/>
      <c r="AA2076" s="433"/>
      <c r="AB2076" s="152"/>
      <c r="AC2076" s="155"/>
      <c r="AD2076" s="119"/>
      <c r="AE2076" s="78"/>
      <c r="AF2076" s="123">
        <f t="shared" si="328"/>
        <v>-9914</v>
      </c>
    </row>
    <row r="2077" spans="1:32" ht="230.25" hidden="1" outlineLevel="3" thickBot="1" x14ac:dyDescent="0.25">
      <c r="A2077" s="144" t="s">
        <v>1708</v>
      </c>
      <c r="B2077" s="596" t="s">
        <v>1607</v>
      </c>
      <c r="C2077" s="635" t="s">
        <v>2261</v>
      </c>
      <c r="D2077" s="627" t="s">
        <v>1456</v>
      </c>
      <c r="E2077" s="224" t="s">
        <v>160</v>
      </c>
      <c r="F2077" s="224" t="s">
        <v>1464</v>
      </c>
      <c r="G2077" s="124" t="s">
        <v>1416</v>
      </c>
      <c r="H2077" s="535" t="s">
        <v>1227</v>
      </c>
      <c r="I2077" s="125" t="s">
        <v>768</v>
      </c>
      <c r="J2077" s="257">
        <v>1</v>
      </c>
      <c r="K2077" s="178" t="s">
        <v>193</v>
      </c>
      <c r="L2077" s="125" t="s">
        <v>430</v>
      </c>
      <c r="M2077" s="148">
        <v>1</v>
      </c>
      <c r="N2077" s="329">
        <f t="shared" si="338"/>
        <v>1</v>
      </c>
      <c r="O2077" s="551" t="s">
        <v>6563</v>
      </c>
      <c r="P2077" s="152" t="s">
        <v>103</v>
      </c>
      <c r="Q2077" s="338">
        <v>5</v>
      </c>
      <c r="R2077" s="222">
        <f t="shared" si="339"/>
        <v>5</v>
      </c>
      <c r="S2077" s="440"/>
      <c r="T2077" s="496"/>
      <c r="U2077" s="193"/>
      <c r="V2077" s="455"/>
      <c r="W2077" s="433"/>
      <c r="X2077" s="433"/>
      <c r="Y2077" s="151"/>
      <c r="Z2077" s="433"/>
      <c r="AA2077" s="433"/>
      <c r="AB2077" s="152"/>
      <c r="AC2077" s="155"/>
      <c r="AD2077" s="119"/>
      <c r="AE2077" s="78"/>
      <c r="AF2077" s="123">
        <f t="shared" si="328"/>
        <v>-9915</v>
      </c>
    </row>
    <row r="2078" spans="1:32" ht="230.25" hidden="1" outlineLevel="3" thickBot="1" x14ac:dyDescent="0.25">
      <c r="A2078" s="144" t="s">
        <v>1709</v>
      </c>
      <c r="B2078" s="597"/>
      <c r="C2078" s="635"/>
      <c r="D2078" s="627"/>
      <c r="E2078" s="224" t="s">
        <v>1445</v>
      </c>
      <c r="F2078" s="224" t="s">
        <v>1598</v>
      </c>
      <c r="G2078" s="124" t="s">
        <v>1416</v>
      </c>
      <c r="H2078" s="535" t="s">
        <v>1227</v>
      </c>
      <c r="I2078" s="125" t="s">
        <v>768</v>
      </c>
      <c r="J2078" s="257">
        <v>1</v>
      </c>
      <c r="K2078" s="178" t="s">
        <v>193</v>
      </c>
      <c r="L2078" s="125" t="s">
        <v>1199</v>
      </c>
      <c r="M2078" s="331">
        <v>1</v>
      </c>
      <c r="N2078" s="329">
        <f t="shared" si="338"/>
        <v>1</v>
      </c>
      <c r="O2078" s="551" t="s">
        <v>6563</v>
      </c>
      <c r="P2078" s="152" t="s">
        <v>103</v>
      </c>
      <c r="Q2078" s="338">
        <v>5</v>
      </c>
      <c r="R2078" s="222">
        <f t="shared" si="339"/>
        <v>5</v>
      </c>
      <c r="S2078" s="440"/>
      <c r="T2078" s="496"/>
      <c r="U2078" s="193"/>
      <c r="V2078" s="455"/>
      <c r="W2078" s="433"/>
      <c r="X2078" s="433"/>
      <c r="Y2078" s="151"/>
      <c r="Z2078" s="433"/>
      <c r="AA2078" s="433"/>
      <c r="AB2078" s="152"/>
      <c r="AC2078" s="155"/>
      <c r="AD2078" s="119"/>
      <c r="AE2078" s="78"/>
      <c r="AF2078" s="123">
        <f t="shared" si="328"/>
        <v>-9916</v>
      </c>
    </row>
    <row r="2079" spans="1:32" ht="230.25" hidden="1" outlineLevel="3" thickBot="1" x14ac:dyDescent="0.25">
      <c r="A2079" s="251" t="s">
        <v>5632</v>
      </c>
      <c r="B2079" s="596" t="s">
        <v>4115</v>
      </c>
      <c r="C2079" s="635" t="s">
        <v>4108</v>
      </c>
      <c r="D2079" s="627" t="s">
        <v>409</v>
      </c>
      <c r="E2079" s="139" t="s">
        <v>208</v>
      </c>
      <c r="F2079" s="209" t="s">
        <v>1549</v>
      </c>
      <c r="G2079" s="160" t="s">
        <v>729</v>
      </c>
      <c r="H2079" s="535" t="s">
        <v>1804</v>
      </c>
      <c r="I2079" s="215" t="s">
        <v>768</v>
      </c>
      <c r="J2079" s="257">
        <v>1</v>
      </c>
      <c r="K2079" s="259" t="s">
        <v>192</v>
      </c>
      <c r="L2079" s="215" t="s">
        <v>203</v>
      </c>
      <c r="M2079" s="166">
        <v>1</v>
      </c>
      <c r="N2079" s="329">
        <f t="shared" si="338"/>
        <v>1</v>
      </c>
      <c r="O2079" s="551" t="s">
        <v>6563</v>
      </c>
      <c r="P2079" s="158" t="s">
        <v>675</v>
      </c>
      <c r="Q2079" s="340">
        <v>5</v>
      </c>
      <c r="R2079" s="223">
        <f t="shared" si="339"/>
        <v>5</v>
      </c>
      <c r="S2079" s="440"/>
      <c r="T2079" s="496"/>
      <c r="U2079" s="193"/>
      <c r="V2079" s="455"/>
      <c r="W2079" s="433"/>
      <c r="X2079" s="433"/>
      <c r="Y2079" s="151"/>
      <c r="Z2079" s="433"/>
      <c r="AA2079" s="433"/>
      <c r="AB2079" s="152"/>
      <c r="AC2079" s="155"/>
      <c r="AD2079" s="119"/>
      <c r="AE2079" s="78"/>
      <c r="AF2079" s="123">
        <f t="shared" si="328"/>
        <v>13585</v>
      </c>
    </row>
    <row r="2080" spans="1:32" ht="230.25" hidden="1" outlineLevel="3" thickBot="1" x14ac:dyDescent="0.25">
      <c r="A2080" s="251" t="s">
        <v>5633</v>
      </c>
      <c r="B2080" s="597"/>
      <c r="C2080" s="635"/>
      <c r="D2080" s="627"/>
      <c r="E2080" s="209" t="s">
        <v>1950</v>
      </c>
      <c r="F2080" s="139" t="s">
        <v>4116</v>
      </c>
      <c r="G2080" s="160" t="s">
        <v>729</v>
      </c>
      <c r="H2080" s="535" t="s">
        <v>1804</v>
      </c>
      <c r="I2080" s="215" t="s">
        <v>768</v>
      </c>
      <c r="J2080" s="257">
        <v>1</v>
      </c>
      <c r="K2080" s="178" t="s">
        <v>453</v>
      </c>
      <c r="L2080" s="256" t="s">
        <v>449</v>
      </c>
      <c r="M2080" s="334">
        <v>1</v>
      </c>
      <c r="N2080" s="329">
        <f t="shared" si="338"/>
        <v>1</v>
      </c>
      <c r="O2080" s="551" t="s">
        <v>6563</v>
      </c>
      <c r="P2080" s="152" t="s">
        <v>6409</v>
      </c>
      <c r="Q2080" s="340">
        <v>2</v>
      </c>
      <c r="R2080" s="223">
        <f t="shared" si="339"/>
        <v>2</v>
      </c>
      <c r="S2080" s="440"/>
      <c r="T2080" s="496"/>
      <c r="U2080" s="193"/>
      <c r="V2080" s="455"/>
      <c r="W2080" s="433"/>
      <c r="X2080" s="433"/>
      <c r="Y2080" s="151"/>
      <c r="Z2080" s="433"/>
      <c r="AA2080" s="433"/>
      <c r="AB2080" s="152"/>
      <c r="AC2080" s="155"/>
      <c r="AD2080" s="119"/>
      <c r="AE2080" s="78"/>
      <c r="AF2080" s="123">
        <f t="shared" si="328"/>
        <v>13586</v>
      </c>
    </row>
    <row r="2081" spans="1:32" ht="230.25" hidden="1" outlineLevel="3" thickBot="1" x14ac:dyDescent="0.25">
      <c r="A2081" s="251" t="s">
        <v>5634</v>
      </c>
      <c r="B2081" s="596" t="s">
        <v>4115</v>
      </c>
      <c r="C2081" s="635" t="s">
        <v>4109</v>
      </c>
      <c r="D2081" s="627" t="s">
        <v>409</v>
      </c>
      <c r="E2081" s="139" t="s">
        <v>208</v>
      </c>
      <c r="F2081" s="209" t="s">
        <v>1549</v>
      </c>
      <c r="G2081" s="160" t="s">
        <v>729</v>
      </c>
      <c r="H2081" s="535" t="s">
        <v>1804</v>
      </c>
      <c r="I2081" s="215" t="s">
        <v>768</v>
      </c>
      <c r="J2081" s="257">
        <v>1</v>
      </c>
      <c r="K2081" s="259" t="s">
        <v>192</v>
      </c>
      <c r="L2081" s="215" t="s">
        <v>203</v>
      </c>
      <c r="M2081" s="166">
        <v>1</v>
      </c>
      <c r="N2081" s="329">
        <f t="shared" si="338"/>
        <v>1</v>
      </c>
      <c r="O2081" s="551" t="s">
        <v>6563</v>
      </c>
      <c r="P2081" s="158" t="s">
        <v>675</v>
      </c>
      <c r="Q2081" s="340">
        <v>5</v>
      </c>
      <c r="R2081" s="223">
        <f t="shared" si="339"/>
        <v>5</v>
      </c>
      <c r="S2081" s="440"/>
      <c r="T2081" s="496"/>
      <c r="U2081" s="193"/>
      <c r="V2081" s="455"/>
      <c r="W2081" s="433"/>
      <c r="X2081" s="433"/>
      <c r="Y2081" s="151"/>
      <c r="Z2081" s="433"/>
      <c r="AA2081" s="433"/>
      <c r="AB2081" s="152"/>
      <c r="AC2081" s="155"/>
      <c r="AD2081" s="119"/>
      <c r="AE2081" s="78"/>
      <c r="AF2081" s="123">
        <f t="shared" si="328"/>
        <v>13587</v>
      </c>
    </row>
    <row r="2082" spans="1:32" ht="230.25" hidden="1" outlineLevel="3" thickBot="1" x14ac:dyDescent="0.25">
      <c r="A2082" s="251" t="s">
        <v>5635</v>
      </c>
      <c r="B2082" s="597"/>
      <c r="C2082" s="635"/>
      <c r="D2082" s="627"/>
      <c r="E2082" s="209" t="s">
        <v>1950</v>
      </c>
      <c r="F2082" s="139" t="s">
        <v>4117</v>
      </c>
      <c r="G2082" s="160" t="s">
        <v>729</v>
      </c>
      <c r="H2082" s="535" t="s">
        <v>1804</v>
      </c>
      <c r="I2082" s="215" t="s">
        <v>768</v>
      </c>
      <c r="J2082" s="257">
        <v>1</v>
      </c>
      <c r="K2082" s="178" t="s">
        <v>453</v>
      </c>
      <c r="L2082" s="256" t="s">
        <v>449</v>
      </c>
      <c r="M2082" s="253">
        <v>1</v>
      </c>
      <c r="N2082" s="329">
        <f t="shared" si="338"/>
        <v>1</v>
      </c>
      <c r="O2082" s="551" t="s">
        <v>6563</v>
      </c>
      <c r="P2082" s="152" t="s">
        <v>6409</v>
      </c>
      <c r="Q2082" s="340">
        <v>2</v>
      </c>
      <c r="R2082" s="223">
        <f t="shared" si="339"/>
        <v>2</v>
      </c>
      <c r="S2082" s="440"/>
      <c r="T2082" s="496"/>
      <c r="U2082" s="193"/>
      <c r="V2082" s="455"/>
      <c r="W2082" s="433"/>
      <c r="X2082" s="433"/>
      <c r="Y2082" s="151"/>
      <c r="Z2082" s="433"/>
      <c r="AA2082" s="433"/>
      <c r="AB2082" s="152"/>
      <c r="AC2082" s="155"/>
      <c r="AD2082" s="119"/>
      <c r="AE2082" s="78"/>
      <c r="AF2082" s="123">
        <f t="shared" si="328"/>
        <v>13588</v>
      </c>
    </row>
    <row r="2083" spans="1:32" ht="230.25" hidden="1" outlineLevel="3" thickBot="1" x14ac:dyDescent="0.25">
      <c r="A2083" s="251" t="s">
        <v>5636</v>
      </c>
      <c r="B2083" s="596" t="s">
        <v>4118</v>
      </c>
      <c r="C2083" s="601" t="s">
        <v>4110</v>
      </c>
      <c r="D2083" s="638" t="s">
        <v>409</v>
      </c>
      <c r="E2083" s="209" t="s">
        <v>194</v>
      </c>
      <c r="F2083" s="139" t="s">
        <v>4116</v>
      </c>
      <c r="G2083" s="160" t="s">
        <v>729</v>
      </c>
      <c r="H2083" s="535" t="s">
        <v>1804</v>
      </c>
      <c r="I2083" s="215" t="s">
        <v>768</v>
      </c>
      <c r="J2083" s="257">
        <v>1</v>
      </c>
      <c r="K2083" s="259" t="s">
        <v>185</v>
      </c>
      <c r="L2083" s="215" t="s">
        <v>411</v>
      </c>
      <c r="M2083" s="166">
        <v>1</v>
      </c>
      <c r="N2083" s="329">
        <f t="shared" si="338"/>
        <v>1</v>
      </c>
      <c r="O2083" s="551" t="s">
        <v>6563</v>
      </c>
      <c r="P2083" s="152" t="s">
        <v>6409</v>
      </c>
      <c r="Q2083" s="340">
        <v>2</v>
      </c>
      <c r="R2083" s="223">
        <f t="shared" si="339"/>
        <v>2</v>
      </c>
      <c r="S2083" s="440"/>
      <c r="T2083" s="496"/>
      <c r="U2083" s="193"/>
      <c r="V2083" s="455"/>
      <c r="W2083" s="433"/>
      <c r="X2083" s="433"/>
      <c r="Y2083" s="151"/>
      <c r="Z2083" s="433"/>
      <c r="AA2083" s="433"/>
      <c r="AB2083" s="152"/>
      <c r="AC2083" s="155"/>
      <c r="AD2083" s="119"/>
      <c r="AE2083" s="78"/>
      <c r="AF2083" s="123">
        <f t="shared" si="328"/>
        <v>13589</v>
      </c>
    </row>
    <row r="2084" spans="1:32" ht="230.25" hidden="1" outlineLevel="3" thickBot="1" x14ac:dyDescent="0.25">
      <c r="A2084" s="251" t="s">
        <v>5637</v>
      </c>
      <c r="B2084" s="597"/>
      <c r="C2084" s="602"/>
      <c r="D2084" s="625"/>
      <c r="E2084" s="209" t="s">
        <v>251</v>
      </c>
      <c r="F2084" s="209" t="s">
        <v>3973</v>
      </c>
      <c r="G2084" s="160" t="s">
        <v>729</v>
      </c>
      <c r="H2084" s="535" t="s">
        <v>1804</v>
      </c>
      <c r="I2084" s="215" t="s">
        <v>768</v>
      </c>
      <c r="J2084" s="257">
        <v>1</v>
      </c>
      <c r="K2084" s="178" t="s">
        <v>446</v>
      </c>
      <c r="L2084" s="215" t="s">
        <v>411</v>
      </c>
      <c r="M2084" s="166">
        <v>1</v>
      </c>
      <c r="N2084" s="329">
        <f t="shared" si="338"/>
        <v>1</v>
      </c>
      <c r="O2084" s="551" t="s">
        <v>6563</v>
      </c>
      <c r="P2084" s="70" t="s">
        <v>103</v>
      </c>
      <c r="Q2084" s="340">
        <v>5</v>
      </c>
      <c r="R2084" s="223">
        <f t="shared" si="339"/>
        <v>5</v>
      </c>
      <c r="S2084" s="440"/>
      <c r="T2084" s="496"/>
      <c r="U2084" s="193"/>
      <c r="V2084" s="455"/>
      <c r="W2084" s="433"/>
      <c r="X2084" s="433"/>
      <c r="Y2084" s="151"/>
      <c r="Z2084" s="433"/>
      <c r="AA2084" s="433"/>
      <c r="AB2084" s="152"/>
      <c r="AC2084" s="155"/>
      <c r="AD2084" s="119"/>
      <c r="AE2084" s="78"/>
      <c r="AF2084" s="123">
        <f t="shared" si="328"/>
        <v>13590</v>
      </c>
    </row>
    <row r="2085" spans="1:32" ht="230.25" hidden="1" outlineLevel="3" thickBot="1" x14ac:dyDescent="0.25">
      <c r="A2085" s="251" t="s">
        <v>5638</v>
      </c>
      <c r="B2085" s="596" t="s">
        <v>4118</v>
      </c>
      <c r="C2085" s="600" t="s">
        <v>4111</v>
      </c>
      <c r="D2085" s="624" t="s">
        <v>409</v>
      </c>
      <c r="E2085" s="209" t="s">
        <v>194</v>
      </c>
      <c r="F2085" s="139" t="s">
        <v>4117</v>
      </c>
      <c r="G2085" s="160" t="s">
        <v>729</v>
      </c>
      <c r="H2085" s="535" t="s">
        <v>1804</v>
      </c>
      <c r="I2085" s="215" t="s">
        <v>768</v>
      </c>
      <c r="J2085" s="257">
        <v>1</v>
      </c>
      <c r="K2085" s="259" t="s">
        <v>185</v>
      </c>
      <c r="L2085" s="215" t="s">
        <v>411</v>
      </c>
      <c r="M2085" s="166">
        <v>1</v>
      </c>
      <c r="N2085" s="329">
        <f t="shared" si="338"/>
        <v>1</v>
      </c>
      <c r="O2085" s="551" t="s">
        <v>6563</v>
      </c>
      <c r="P2085" s="152" t="s">
        <v>6409</v>
      </c>
      <c r="Q2085" s="340">
        <v>2</v>
      </c>
      <c r="R2085" s="223">
        <f t="shared" si="339"/>
        <v>2</v>
      </c>
      <c r="S2085" s="440"/>
      <c r="T2085" s="496"/>
      <c r="U2085" s="193"/>
      <c r="V2085" s="455"/>
      <c r="W2085" s="433"/>
      <c r="X2085" s="433"/>
      <c r="Y2085" s="151"/>
      <c r="Z2085" s="433"/>
      <c r="AA2085" s="433"/>
      <c r="AB2085" s="152"/>
      <c r="AC2085" s="155"/>
      <c r="AD2085" s="119"/>
      <c r="AE2085" s="78"/>
      <c r="AF2085" s="123">
        <f t="shared" si="328"/>
        <v>13591</v>
      </c>
    </row>
    <row r="2086" spans="1:32" ht="230.25" hidden="1" outlineLevel="3" thickBot="1" x14ac:dyDescent="0.25">
      <c r="A2086" s="251" t="s">
        <v>5639</v>
      </c>
      <c r="B2086" s="597"/>
      <c r="C2086" s="602"/>
      <c r="D2086" s="625"/>
      <c r="E2086" s="209" t="s">
        <v>251</v>
      </c>
      <c r="F2086" s="209" t="s">
        <v>3973</v>
      </c>
      <c r="G2086" s="160" t="s">
        <v>729</v>
      </c>
      <c r="H2086" s="535" t="s">
        <v>1804</v>
      </c>
      <c r="I2086" s="215" t="s">
        <v>768</v>
      </c>
      <c r="J2086" s="257">
        <v>1</v>
      </c>
      <c r="K2086" s="178" t="s">
        <v>446</v>
      </c>
      <c r="L2086" s="215" t="s">
        <v>411</v>
      </c>
      <c r="M2086" s="166">
        <v>1</v>
      </c>
      <c r="N2086" s="329">
        <f t="shared" si="338"/>
        <v>1</v>
      </c>
      <c r="O2086" s="551" t="s">
        <v>6563</v>
      </c>
      <c r="P2086" s="70" t="s">
        <v>103</v>
      </c>
      <c r="Q2086" s="340">
        <v>5</v>
      </c>
      <c r="R2086" s="223">
        <f t="shared" si="339"/>
        <v>5</v>
      </c>
      <c r="S2086" s="440"/>
      <c r="T2086" s="496"/>
      <c r="U2086" s="193"/>
      <c r="V2086" s="455"/>
      <c r="W2086" s="433"/>
      <c r="X2086" s="433"/>
      <c r="Y2086" s="151"/>
      <c r="Z2086" s="433"/>
      <c r="AA2086" s="433"/>
      <c r="AB2086" s="152"/>
      <c r="AC2086" s="155"/>
      <c r="AD2086" s="119"/>
      <c r="AE2086" s="78"/>
      <c r="AF2086" s="123">
        <f t="shared" si="328"/>
        <v>13592</v>
      </c>
    </row>
    <row r="2087" spans="1:32" ht="230.25" hidden="1" outlineLevel="3" thickBot="1" x14ac:dyDescent="0.25">
      <c r="A2087" s="251" t="s">
        <v>5640</v>
      </c>
      <c r="B2087" s="596" t="s">
        <v>4119</v>
      </c>
      <c r="C2087" s="601" t="s">
        <v>4112</v>
      </c>
      <c r="D2087" s="638" t="s">
        <v>3974</v>
      </c>
      <c r="E2087" s="209" t="s">
        <v>160</v>
      </c>
      <c r="F2087" s="209" t="s">
        <v>3973</v>
      </c>
      <c r="G2087" s="160" t="s">
        <v>729</v>
      </c>
      <c r="H2087" s="535" t="s">
        <v>1804</v>
      </c>
      <c r="I2087" s="215" t="s">
        <v>768</v>
      </c>
      <c r="J2087" s="255">
        <v>1</v>
      </c>
      <c r="K2087" s="178" t="s">
        <v>406</v>
      </c>
      <c r="L2087" s="215" t="s">
        <v>411</v>
      </c>
      <c r="M2087" s="166">
        <v>1</v>
      </c>
      <c r="N2087" s="329">
        <f t="shared" si="338"/>
        <v>1</v>
      </c>
      <c r="O2087" s="551" t="s">
        <v>6563</v>
      </c>
      <c r="P2087" s="70" t="s">
        <v>103</v>
      </c>
      <c r="Q2087" s="340">
        <v>5</v>
      </c>
      <c r="R2087" s="223">
        <f t="shared" si="339"/>
        <v>5</v>
      </c>
      <c r="S2087" s="440"/>
      <c r="T2087" s="496"/>
      <c r="U2087" s="193"/>
      <c r="V2087" s="455"/>
      <c r="W2087" s="433"/>
      <c r="X2087" s="433"/>
      <c r="Y2087" s="151"/>
      <c r="Z2087" s="433"/>
      <c r="AA2087" s="433"/>
      <c r="AB2087" s="152"/>
      <c r="AC2087" s="155"/>
      <c r="AD2087" s="119"/>
      <c r="AE2087" s="78"/>
      <c r="AF2087" s="123">
        <f t="shared" si="328"/>
        <v>13593</v>
      </c>
    </row>
    <row r="2088" spans="1:32" ht="230.25" hidden="1" outlineLevel="3" thickBot="1" x14ac:dyDescent="0.25">
      <c r="A2088" s="251" t="s">
        <v>5641</v>
      </c>
      <c r="B2088" s="597"/>
      <c r="C2088" s="602"/>
      <c r="D2088" s="625"/>
      <c r="E2088" s="209" t="s">
        <v>163</v>
      </c>
      <c r="F2088" s="209" t="s">
        <v>4120</v>
      </c>
      <c r="G2088" s="160" t="s">
        <v>729</v>
      </c>
      <c r="H2088" s="535" t="s">
        <v>1804</v>
      </c>
      <c r="I2088" s="215" t="s">
        <v>768</v>
      </c>
      <c r="J2088" s="255">
        <v>1</v>
      </c>
      <c r="K2088" s="259" t="s">
        <v>185</v>
      </c>
      <c r="L2088" s="215" t="s">
        <v>411</v>
      </c>
      <c r="M2088" s="166">
        <v>1</v>
      </c>
      <c r="N2088" s="329">
        <f t="shared" si="338"/>
        <v>1</v>
      </c>
      <c r="O2088" s="551" t="s">
        <v>6563</v>
      </c>
      <c r="P2088" s="169" t="s">
        <v>6409</v>
      </c>
      <c r="Q2088" s="340">
        <v>2</v>
      </c>
      <c r="R2088" s="223">
        <f t="shared" si="339"/>
        <v>2</v>
      </c>
      <c r="S2088" s="440"/>
      <c r="T2088" s="496"/>
      <c r="U2088" s="193"/>
      <c r="V2088" s="455"/>
      <c r="W2088" s="433"/>
      <c r="X2088" s="433"/>
      <c r="Y2088" s="151"/>
      <c r="Z2088" s="433"/>
      <c r="AA2088" s="433"/>
      <c r="AB2088" s="152"/>
      <c r="AC2088" s="155"/>
      <c r="AD2088" s="119"/>
      <c r="AE2088" s="78"/>
      <c r="AF2088" s="123">
        <f t="shared" si="328"/>
        <v>13594</v>
      </c>
    </row>
    <row r="2089" spans="1:32" ht="230.25" hidden="1" outlineLevel="3" thickBot="1" x14ac:dyDescent="0.25">
      <c r="A2089" s="251" t="s">
        <v>5642</v>
      </c>
      <c r="B2089" s="596" t="s">
        <v>4121</v>
      </c>
      <c r="C2089" s="600" t="s">
        <v>4113</v>
      </c>
      <c r="D2089" s="624" t="s">
        <v>1551</v>
      </c>
      <c r="E2089" s="139" t="s">
        <v>160</v>
      </c>
      <c r="F2089" s="139" t="s">
        <v>1545</v>
      </c>
      <c r="G2089" s="133" t="s">
        <v>1416</v>
      </c>
      <c r="H2089" s="535" t="s">
        <v>1804</v>
      </c>
      <c r="I2089" s="133" t="s">
        <v>768</v>
      </c>
      <c r="J2089" s="255">
        <v>1</v>
      </c>
      <c r="K2089" s="133" t="s">
        <v>193</v>
      </c>
      <c r="L2089" s="215" t="s">
        <v>411</v>
      </c>
      <c r="M2089" s="166">
        <v>1</v>
      </c>
      <c r="N2089" s="329">
        <f t="shared" si="338"/>
        <v>1</v>
      </c>
      <c r="O2089" s="551" t="s">
        <v>6563</v>
      </c>
      <c r="P2089" s="152" t="s">
        <v>103</v>
      </c>
      <c r="Q2089" s="340">
        <v>5</v>
      </c>
      <c r="R2089" s="223">
        <f t="shared" si="339"/>
        <v>5</v>
      </c>
      <c r="S2089" s="440"/>
      <c r="T2089" s="496"/>
      <c r="U2089" s="193"/>
      <c r="V2089" s="455"/>
      <c r="W2089" s="433"/>
      <c r="X2089" s="433"/>
      <c r="Y2089" s="151"/>
      <c r="Z2089" s="433"/>
      <c r="AA2089" s="433"/>
      <c r="AB2089" s="152"/>
      <c r="AC2089" s="155"/>
      <c r="AD2089" s="119"/>
      <c r="AE2089" s="78"/>
      <c r="AF2089" s="123">
        <f t="shared" si="328"/>
        <v>13595</v>
      </c>
    </row>
    <row r="2090" spans="1:32" ht="230.25" hidden="1" outlineLevel="3" thickBot="1" x14ac:dyDescent="0.25">
      <c r="A2090" s="251" t="s">
        <v>5643</v>
      </c>
      <c r="B2090" s="597"/>
      <c r="C2090" s="602"/>
      <c r="D2090" s="625"/>
      <c r="E2090" s="139" t="s">
        <v>799</v>
      </c>
      <c r="F2090" s="139" t="s">
        <v>4116</v>
      </c>
      <c r="G2090" s="160" t="s">
        <v>729</v>
      </c>
      <c r="H2090" s="535" t="s">
        <v>1804</v>
      </c>
      <c r="I2090" s="215" t="s">
        <v>768</v>
      </c>
      <c r="J2090" s="257">
        <v>1</v>
      </c>
      <c r="K2090" s="133" t="s">
        <v>193</v>
      </c>
      <c r="L2090" s="215" t="s">
        <v>411</v>
      </c>
      <c r="M2090" s="166">
        <v>1</v>
      </c>
      <c r="N2090" s="329">
        <f t="shared" si="338"/>
        <v>1</v>
      </c>
      <c r="O2090" s="551" t="s">
        <v>6563</v>
      </c>
      <c r="P2090" s="152" t="s">
        <v>103</v>
      </c>
      <c r="Q2090" s="340">
        <v>5</v>
      </c>
      <c r="R2090" s="223">
        <f t="shared" si="339"/>
        <v>5</v>
      </c>
      <c r="S2090" s="440"/>
      <c r="T2090" s="496"/>
      <c r="U2090" s="193"/>
      <c r="V2090" s="455"/>
      <c r="W2090" s="433"/>
      <c r="X2090" s="433"/>
      <c r="Y2090" s="151"/>
      <c r="Z2090" s="433"/>
      <c r="AA2090" s="433"/>
      <c r="AB2090" s="152"/>
      <c r="AC2090" s="155"/>
      <c r="AD2090" s="119"/>
      <c r="AE2090" s="78"/>
      <c r="AF2090" s="123">
        <f t="shared" si="328"/>
        <v>13596</v>
      </c>
    </row>
    <row r="2091" spans="1:32" ht="230.25" hidden="1" outlineLevel="3" thickBot="1" x14ac:dyDescent="0.25">
      <c r="A2091" s="251" t="s">
        <v>5644</v>
      </c>
      <c r="B2091" s="596" t="s">
        <v>4122</v>
      </c>
      <c r="C2091" s="635" t="s">
        <v>4114</v>
      </c>
      <c r="D2091" s="627" t="s">
        <v>1551</v>
      </c>
      <c r="E2091" s="139" t="s">
        <v>160</v>
      </c>
      <c r="F2091" s="139" t="s">
        <v>1545</v>
      </c>
      <c r="G2091" s="133" t="s">
        <v>1416</v>
      </c>
      <c r="H2091" s="535" t="s">
        <v>1804</v>
      </c>
      <c r="I2091" s="133" t="s">
        <v>768</v>
      </c>
      <c r="J2091" s="255">
        <v>1</v>
      </c>
      <c r="K2091" s="133" t="s">
        <v>193</v>
      </c>
      <c r="L2091" s="215" t="s">
        <v>411</v>
      </c>
      <c r="M2091" s="166">
        <v>1</v>
      </c>
      <c r="N2091" s="329">
        <f t="shared" si="338"/>
        <v>1</v>
      </c>
      <c r="O2091" s="551" t="s">
        <v>6563</v>
      </c>
      <c r="P2091" s="152" t="s">
        <v>103</v>
      </c>
      <c r="Q2091" s="340">
        <v>5</v>
      </c>
      <c r="R2091" s="223">
        <f t="shared" si="339"/>
        <v>5</v>
      </c>
      <c r="S2091" s="440"/>
      <c r="T2091" s="496"/>
      <c r="U2091" s="193"/>
      <c r="V2091" s="455"/>
      <c r="W2091" s="433"/>
      <c r="X2091" s="433"/>
      <c r="Y2091" s="151"/>
      <c r="Z2091" s="433"/>
      <c r="AA2091" s="433"/>
      <c r="AB2091" s="152"/>
      <c r="AC2091" s="155"/>
      <c r="AD2091" s="119"/>
      <c r="AE2091" s="78"/>
      <c r="AF2091" s="123">
        <f t="shared" si="328"/>
        <v>13597</v>
      </c>
    </row>
    <row r="2092" spans="1:32" ht="230.25" hidden="1" outlineLevel="3" thickBot="1" x14ac:dyDescent="0.25">
      <c r="A2092" s="251" t="s">
        <v>5645</v>
      </c>
      <c r="B2092" s="597"/>
      <c r="C2092" s="600"/>
      <c r="D2092" s="624"/>
      <c r="E2092" s="139" t="s">
        <v>799</v>
      </c>
      <c r="F2092" s="139" t="s">
        <v>4117</v>
      </c>
      <c r="G2092" s="160" t="s">
        <v>729</v>
      </c>
      <c r="H2092" s="535" t="s">
        <v>1804</v>
      </c>
      <c r="I2092" s="215" t="s">
        <v>768</v>
      </c>
      <c r="J2092" s="257">
        <v>1</v>
      </c>
      <c r="K2092" s="133" t="s">
        <v>193</v>
      </c>
      <c r="L2092" s="215" t="s">
        <v>411</v>
      </c>
      <c r="M2092" s="166">
        <v>1</v>
      </c>
      <c r="N2092" s="329">
        <f t="shared" si="338"/>
        <v>1</v>
      </c>
      <c r="O2092" s="551" t="s">
        <v>6563</v>
      </c>
      <c r="P2092" s="152" t="s">
        <v>103</v>
      </c>
      <c r="Q2092" s="340">
        <v>5</v>
      </c>
      <c r="R2092" s="223">
        <f t="shared" si="339"/>
        <v>5</v>
      </c>
      <c r="S2092" s="440"/>
      <c r="T2092" s="496"/>
      <c r="U2092" s="193"/>
      <c r="V2092" s="455"/>
      <c r="W2092" s="433"/>
      <c r="X2092" s="433"/>
      <c r="Y2092" s="151"/>
      <c r="Z2092" s="433"/>
      <c r="AA2092" s="433"/>
      <c r="AB2092" s="152"/>
      <c r="AC2092" s="155"/>
      <c r="AD2092" s="119"/>
      <c r="AE2092" s="78"/>
      <c r="AF2092" s="123">
        <f t="shared" si="328"/>
        <v>13598</v>
      </c>
    </row>
    <row r="2093" spans="1:32" ht="230.25" hidden="1" outlineLevel="3" thickBot="1" x14ac:dyDescent="0.25">
      <c r="A2093" s="251" t="s">
        <v>1710</v>
      </c>
      <c r="B2093" s="606" t="s">
        <v>4123</v>
      </c>
      <c r="C2093" s="623" t="s">
        <v>2262</v>
      </c>
      <c r="D2093" s="603" t="s">
        <v>4085</v>
      </c>
      <c r="E2093" s="139" t="s">
        <v>1439</v>
      </c>
      <c r="F2093" s="139" t="s">
        <v>4151</v>
      </c>
      <c r="G2093" s="133" t="s">
        <v>1416</v>
      </c>
      <c r="H2093" s="535" t="s">
        <v>1227</v>
      </c>
      <c r="I2093" s="256" t="s">
        <v>768</v>
      </c>
      <c r="J2093" s="257">
        <v>1</v>
      </c>
      <c r="K2093" s="178" t="s">
        <v>193</v>
      </c>
      <c r="L2093" s="215" t="s">
        <v>411</v>
      </c>
      <c r="M2093" s="148">
        <v>1</v>
      </c>
      <c r="N2093" s="329">
        <f t="shared" si="338"/>
        <v>1</v>
      </c>
      <c r="O2093" s="551" t="s">
        <v>6563</v>
      </c>
      <c r="P2093" s="152" t="s">
        <v>103</v>
      </c>
      <c r="Q2093" s="338">
        <v>5</v>
      </c>
      <c r="R2093" s="222">
        <f t="shared" si="339"/>
        <v>5</v>
      </c>
      <c r="S2093" s="440"/>
      <c r="T2093" s="496"/>
      <c r="U2093" s="193"/>
      <c r="V2093" s="455"/>
      <c r="W2093" s="433"/>
      <c r="X2093" s="433"/>
      <c r="Y2093" s="151"/>
      <c r="Z2093" s="433"/>
      <c r="AA2093" s="433"/>
      <c r="AB2093" s="152"/>
      <c r="AC2093" s="155"/>
      <c r="AD2093" s="119"/>
      <c r="AE2093" s="78"/>
      <c r="AF2093" s="123">
        <f t="shared" si="328"/>
        <v>-9917</v>
      </c>
    </row>
    <row r="2094" spans="1:32" ht="230.25" hidden="1" outlineLevel="3" thickBot="1" x14ac:dyDescent="0.25">
      <c r="A2094" s="251" t="s">
        <v>1711</v>
      </c>
      <c r="B2094" s="629"/>
      <c r="C2094" s="598"/>
      <c r="D2094" s="604"/>
      <c r="E2094" s="139" t="s">
        <v>1438</v>
      </c>
      <c r="F2094" s="139" t="s">
        <v>4151</v>
      </c>
      <c r="G2094" s="133" t="s">
        <v>1416</v>
      </c>
      <c r="H2094" s="535" t="s">
        <v>1227</v>
      </c>
      <c r="I2094" s="256" t="s">
        <v>768</v>
      </c>
      <c r="J2094" s="257">
        <v>1</v>
      </c>
      <c r="K2094" s="178" t="s">
        <v>193</v>
      </c>
      <c r="L2094" s="215" t="s">
        <v>411</v>
      </c>
      <c r="M2094" s="148">
        <v>1</v>
      </c>
      <c r="N2094" s="329">
        <f t="shared" si="338"/>
        <v>1</v>
      </c>
      <c r="O2094" s="551" t="s">
        <v>6563</v>
      </c>
      <c r="P2094" s="152" t="s">
        <v>103</v>
      </c>
      <c r="Q2094" s="338">
        <v>5</v>
      </c>
      <c r="R2094" s="222">
        <f t="shared" si="339"/>
        <v>5</v>
      </c>
      <c r="S2094" s="440"/>
      <c r="T2094" s="496"/>
      <c r="U2094" s="193"/>
      <c r="V2094" s="455"/>
      <c r="W2094" s="433"/>
      <c r="X2094" s="433"/>
      <c r="Y2094" s="151"/>
      <c r="Z2094" s="433"/>
      <c r="AA2094" s="433"/>
      <c r="AB2094" s="152"/>
      <c r="AC2094" s="155"/>
      <c r="AD2094" s="119"/>
      <c r="AE2094" s="78"/>
      <c r="AF2094" s="123">
        <f t="shared" si="328"/>
        <v>-9918</v>
      </c>
    </row>
    <row r="2095" spans="1:32" ht="230.25" hidden="1" outlineLevel="3" thickBot="1" x14ac:dyDescent="0.25">
      <c r="A2095" s="460" t="s">
        <v>6294</v>
      </c>
      <c r="B2095" s="607"/>
      <c r="C2095" s="599"/>
      <c r="D2095" s="605"/>
      <c r="E2095" s="459" t="s">
        <v>5975</v>
      </c>
      <c r="F2095" s="139" t="s">
        <v>4151</v>
      </c>
      <c r="G2095" s="133" t="s">
        <v>1416</v>
      </c>
      <c r="H2095" s="535" t="s">
        <v>1227</v>
      </c>
      <c r="I2095" s="256" t="s">
        <v>768</v>
      </c>
      <c r="J2095" s="257">
        <v>1</v>
      </c>
      <c r="K2095" s="178" t="s">
        <v>6120</v>
      </c>
      <c r="L2095" s="256" t="s">
        <v>6133</v>
      </c>
      <c r="M2095" s="166">
        <v>2</v>
      </c>
      <c r="N2095" s="329">
        <f t="shared" ref="N2095" si="340">J2095*M2095</f>
        <v>2</v>
      </c>
      <c r="O2095" s="551" t="s">
        <v>6563</v>
      </c>
      <c r="P2095" s="152" t="s">
        <v>103</v>
      </c>
      <c r="Q2095" s="338">
        <v>5</v>
      </c>
      <c r="R2095" s="222">
        <f t="shared" ref="R2095" si="341">J2095*M2095*Q2095</f>
        <v>10</v>
      </c>
      <c r="S2095" s="440"/>
      <c r="T2095" s="496"/>
      <c r="U2095" s="193"/>
      <c r="V2095" s="455"/>
      <c r="W2095" s="433"/>
      <c r="X2095" s="433"/>
      <c r="Y2095" s="151"/>
      <c r="Z2095" s="433"/>
      <c r="AA2095" s="433"/>
      <c r="AB2095" s="152"/>
      <c r="AC2095" s="155"/>
      <c r="AD2095" s="119"/>
      <c r="AE2095" s="78"/>
      <c r="AF2095" s="123">
        <f t="shared" si="328"/>
        <v>14844</v>
      </c>
    </row>
    <row r="2096" spans="1:32" ht="230.25" hidden="1" outlineLevel="3" thickBot="1" x14ac:dyDescent="0.25">
      <c r="A2096" s="251" t="s">
        <v>1712</v>
      </c>
      <c r="B2096" s="639" t="s">
        <v>4124</v>
      </c>
      <c r="C2096" s="635" t="s">
        <v>2263</v>
      </c>
      <c r="D2096" s="627" t="s">
        <v>1462</v>
      </c>
      <c r="E2096" s="139" t="s">
        <v>160</v>
      </c>
      <c r="F2096" s="139" t="s">
        <v>4151</v>
      </c>
      <c r="G2096" s="133" t="s">
        <v>1416</v>
      </c>
      <c r="H2096" s="535" t="s">
        <v>1227</v>
      </c>
      <c r="I2096" s="256" t="s">
        <v>768</v>
      </c>
      <c r="J2096" s="257">
        <v>1</v>
      </c>
      <c r="K2096" s="178" t="s">
        <v>193</v>
      </c>
      <c r="L2096" s="215" t="s">
        <v>411</v>
      </c>
      <c r="M2096" s="148">
        <v>1</v>
      </c>
      <c r="N2096" s="329">
        <f t="shared" ref="N2096:N2111" si="342">J2096*M2096</f>
        <v>1</v>
      </c>
      <c r="O2096" s="551" t="s">
        <v>6563</v>
      </c>
      <c r="P2096" s="152" t="s">
        <v>1447</v>
      </c>
      <c r="Q2096" s="338">
        <v>2</v>
      </c>
      <c r="R2096" s="222">
        <f t="shared" ref="R2096:R2111" si="343">J2096*M2096*Q2096</f>
        <v>2</v>
      </c>
      <c r="S2096" s="440"/>
      <c r="T2096" s="496"/>
      <c r="U2096" s="193"/>
      <c r="V2096" s="455"/>
      <c r="W2096" s="433"/>
      <c r="X2096" s="433"/>
      <c r="Y2096" s="151"/>
      <c r="Z2096" s="433"/>
      <c r="AA2096" s="433"/>
      <c r="AB2096" s="152"/>
      <c r="AC2096" s="155"/>
      <c r="AD2096" s="119"/>
      <c r="AE2096" s="78"/>
      <c r="AF2096" s="123">
        <f t="shared" si="328"/>
        <v>-9919</v>
      </c>
    </row>
    <row r="2097" spans="1:33" ht="230.25" hidden="1" outlineLevel="3" thickBot="1" x14ac:dyDescent="0.25">
      <c r="A2097" s="251" t="s">
        <v>1713</v>
      </c>
      <c r="B2097" s="639"/>
      <c r="C2097" s="635"/>
      <c r="D2097" s="627"/>
      <c r="E2097" s="139" t="s">
        <v>1445</v>
      </c>
      <c r="F2097" s="139" t="s">
        <v>4151</v>
      </c>
      <c r="G2097" s="133" t="s">
        <v>1416</v>
      </c>
      <c r="H2097" s="535" t="s">
        <v>1227</v>
      </c>
      <c r="I2097" s="256" t="s">
        <v>768</v>
      </c>
      <c r="J2097" s="257">
        <v>1</v>
      </c>
      <c r="K2097" s="178" t="s">
        <v>193</v>
      </c>
      <c r="L2097" s="215" t="s">
        <v>411</v>
      </c>
      <c r="M2097" s="148">
        <v>1</v>
      </c>
      <c r="N2097" s="329">
        <f t="shared" si="342"/>
        <v>1</v>
      </c>
      <c r="O2097" s="551" t="s">
        <v>6563</v>
      </c>
      <c r="P2097" s="152" t="s">
        <v>103</v>
      </c>
      <c r="Q2097" s="338">
        <v>5</v>
      </c>
      <c r="R2097" s="222">
        <f t="shared" si="343"/>
        <v>5</v>
      </c>
      <c r="S2097" s="440"/>
      <c r="T2097" s="496"/>
      <c r="U2097" s="193"/>
      <c r="V2097" s="455"/>
      <c r="W2097" s="433"/>
      <c r="X2097" s="433"/>
      <c r="Y2097" s="151"/>
      <c r="Z2097" s="433"/>
      <c r="AA2097" s="433"/>
      <c r="AB2097" s="152"/>
      <c r="AC2097" s="155"/>
      <c r="AD2097" s="119"/>
      <c r="AE2097" s="78"/>
      <c r="AF2097" s="123">
        <f t="shared" ref="AF2097:AF2160" si="344">VALUE(RIGHT((IF(A2097="",0,A2097)),5))</f>
        <v>-9920</v>
      </c>
    </row>
    <row r="2098" spans="1:33" ht="230.25" hidden="1" outlineLevel="3" thickBot="1" x14ac:dyDescent="0.25">
      <c r="A2098" s="251" t="s">
        <v>1714</v>
      </c>
      <c r="B2098" s="596" t="s">
        <v>4125</v>
      </c>
      <c r="C2098" s="635" t="s">
        <v>2264</v>
      </c>
      <c r="D2098" s="627" t="s">
        <v>1456</v>
      </c>
      <c r="E2098" s="139" t="s">
        <v>160</v>
      </c>
      <c r="F2098" s="139" t="s">
        <v>4151</v>
      </c>
      <c r="G2098" s="133" t="s">
        <v>1416</v>
      </c>
      <c r="H2098" s="535" t="s">
        <v>1227</v>
      </c>
      <c r="I2098" s="256" t="s">
        <v>768</v>
      </c>
      <c r="J2098" s="257">
        <v>1</v>
      </c>
      <c r="K2098" s="178" t="s">
        <v>193</v>
      </c>
      <c r="L2098" s="215" t="s">
        <v>411</v>
      </c>
      <c r="M2098" s="148">
        <v>1</v>
      </c>
      <c r="N2098" s="329">
        <f t="shared" si="342"/>
        <v>1</v>
      </c>
      <c r="O2098" s="551" t="s">
        <v>6563</v>
      </c>
      <c r="P2098" s="152" t="s">
        <v>103</v>
      </c>
      <c r="Q2098" s="338">
        <v>5</v>
      </c>
      <c r="R2098" s="222">
        <f t="shared" si="343"/>
        <v>5</v>
      </c>
      <c r="S2098" s="440"/>
      <c r="T2098" s="496"/>
      <c r="U2098" s="193"/>
      <c r="V2098" s="455"/>
      <c r="W2098" s="433"/>
      <c r="X2098" s="433"/>
      <c r="Y2098" s="151"/>
      <c r="Z2098" s="433"/>
      <c r="AA2098" s="433"/>
      <c r="AB2098" s="152"/>
      <c r="AC2098" s="155"/>
      <c r="AD2098" s="119"/>
      <c r="AE2098" s="78"/>
      <c r="AF2098" s="123">
        <f t="shared" si="344"/>
        <v>-9921</v>
      </c>
    </row>
    <row r="2099" spans="1:33" ht="230.25" hidden="1" outlineLevel="3" thickBot="1" x14ac:dyDescent="0.25">
      <c r="A2099" s="251" t="s">
        <v>1715</v>
      </c>
      <c r="B2099" s="597"/>
      <c r="C2099" s="635"/>
      <c r="D2099" s="627"/>
      <c r="E2099" s="139" t="s">
        <v>1445</v>
      </c>
      <c r="F2099" s="139" t="s">
        <v>4151</v>
      </c>
      <c r="G2099" s="133" t="s">
        <v>1416</v>
      </c>
      <c r="H2099" s="535" t="s">
        <v>1227</v>
      </c>
      <c r="I2099" s="256" t="s">
        <v>768</v>
      </c>
      <c r="J2099" s="257">
        <v>1</v>
      </c>
      <c r="K2099" s="178" t="s">
        <v>193</v>
      </c>
      <c r="L2099" s="215" t="s">
        <v>411</v>
      </c>
      <c r="M2099" s="331">
        <v>1</v>
      </c>
      <c r="N2099" s="329">
        <f t="shared" si="342"/>
        <v>1</v>
      </c>
      <c r="O2099" s="551" t="s">
        <v>6563</v>
      </c>
      <c r="P2099" s="152" t="s">
        <v>103</v>
      </c>
      <c r="Q2099" s="338">
        <v>5</v>
      </c>
      <c r="R2099" s="222">
        <f t="shared" si="343"/>
        <v>5</v>
      </c>
      <c r="S2099" s="440"/>
      <c r="T2099" s="496"/>
      <c r="U2099" s="193"/>
      <c r="V2099" s="455"/>
      <c r="W2099" s="433"/>
      <c r="X2099" s="433"/>
      <c r="Y2099" s="151"/>
      <c r="Z2099" s="433"/>
      <c r="AA2099" s="433"/>
      <c r="AB2099" s="152"/>
      <c r="AC2099" s="155"/>
      <c r="AD2099" s="119"/>
      <c r="AE2099" s="78"/>
      <c r="AF2099" s="123">
        <f t="shared" si="344"/>
        <v>-9922</v>
      </c>
    </row>
    <row r="2100" spans="1:33" ht="230.25" hidden="1" outlineLevel="3" thickBot="1" x14ac:dyDescent="0.25">
      <c r="A2100" s="251" t="s">
        <v>5646</v>
      </c>
      <c r="B2100" s="596" t="s">
        <v>4148</v>
      </c>
      <c r="C2100" s="635" t="s">
        <v>4142</v>
      </c>
      <c r="D2100" s="627" t="s">
        <v>409</v>
      </c>
      <c r="E2100" s="139" t="s">
        <v>208</v>
      </c>
      <c r="F2100" s="139" t="s">
        <v>4151</v>
      </c>
      <c r="G2100" s="160" t="s">
        <v>729</v>
      </c>
      <c r="H2100" s="535" t="s">
        <v>1804</v>
      </c>
      <c r="I2100" s="215" t="s">
        <v>768</v>
      </c>
      <c r="J2100" s="257">
        <v>1</v>
      </c>
      <c r="K2100" s="259" t="s">
        <v>192</v>
      </c>
      <c r="L2100" s="215" t="s">
        <v>411</v>
      </c>
      <c r="M2100" s="166">
        <v>1</v>
      </c>
      <c r="N2100" s="329">
        <f t="shared" si="342"/>
        <v>1</v>
      </c>
      <c r="O2100" s="551" t="s">
        <v>6563</v>
      </c>
      <c r="P2100" s="158" t="s">
        <v>675</v>
      </c>
      <c r="Q2100" s="340">
        <v>5</v>
      </c>
      <c r="R2100" s="223">
        <f t="shared" si="343"/>
        <v>5</v>
      </c>
      <c r="S2100" s="440"/>
      <c r="T2100" s="496"/>
      <c r="U2100" s="193"/>
      <c r="V2100" s="455"/>
      <c r="W2100" s="433"/>
      <c r="X2100" s="433"/>
      <c r="Y2100" s="151"/>
      <c r="Z2100" s="433"/>
      <c r="AA2100" s="433"/>
      <c r="AB2100" s="152"/>
      <c r="AC2100" s="155"/>
      <c r="AD2100" s="119"/>
      <c r="AE2100" s="78"/>
      <c r="AF2100" s="123">
        <f t="shared" si="344"/>
        <v>13599</v>
      </c>
    </row>
    <row r="2101" spans="1:33" ht="230.25" hidden="1" outlineLevel="3" thickBot="1" x14ac:dyDescent="0.25">
      <c r="A2101" s="251" t="s">
        <v>5647</v>
      </c>
      <c r="B2101" s="597"/>
      <c r="C2101" s="635"/>
      <c r="D2101" s="627"/>
      <c r="E2101" s="209" t="s">
        <v>1950</v>
      </c>
      <c r="F2101" s="139" t="s">
        <v>4151</v>
      </c>
      <c r="G2101" s="209" t="s">
        <v>729</v>
      </c>
      <c r="H2101" s="526" t="s">
        <v>1227</v>
      </c>
      <c r="I2101" s="215" t="s">
        <v>768</v>
      </c>
      <c r="J2101" s="255">
        <v>1</v>
      </c>
      <c r="K2101" s="178" t="s">
        <v>453</v>
      </c>
      <c r="L2101" s="256" t="s">
        <v>449</v>
      </c>
      <c r="M2101" s="334">
        <v>1</v>
      </c>
      <c r="N2101" s="329">
        <f t="shared" si="342"/>
        <v>1</v>
      </c>
      <c r="O2101" s="551" t="s">
        <v>6563</v>
      </c>
      <c r="P2101" s="152" t="s">
        <v>103</v>
      </c>
      <c r="Q2101" s="340">
        <v>5</v>
      </c>
      <c r="R2101" s="223">
        <f t="shared" si="343"/>
        <v>5</v>
      </c>
      <c r="S2101" s="440"/>
      <c r="T2101" s="496"/>
      <c r="U2101" s="193"/>
      <c r="V2101" s="455"/>
      <c r="W2101" s="433"/>
      <c r="X2101" s="433"/>
      <c r="Y2101" s="151"/>
      <c r="Z2101" s="433"/>
      <c r="AA2101" s="433"/>
      <c r="AB2101" s="152"/>
      <c r="AC2101" s="155"/>
      <c r="AD2101" s="119"/>
      <c r="AE2101" s="78"/>
      <c r="AF2101" s="123">
        <f t="shared" si="344"/>
        <v>13600</v>
      </c>
    </row>
    <row r="2102" spans="1:33" ht="230.25" hidden="1" outlineLevel="3" thickBot="1" x14ac:dyDescent="0.25">
      <c r="A2102" s="251" t="s">
        <v>5648</v>
      </c>
      <c r="B2102" s="596" t="s">
        <v>4148</v>
      </c>
      <c r="C2102" s="635" t="s">
        <v>4143</v>
      </c>
      <c r="D2102" s="627" t="s">
        <v>409</v>
      </c>
      <c r="E2102" s="139" t="s">
        <v>208</v>
      </c>
      <c r="F2102" s="139" t="s">
        <v>4151</v>
      </c>
      <c r="G2102" s="160" t="s">
        <v>729</v>
      </c>
      <c r="H2102" s="535" t="s">
        <v>1804</v>
      </c>
      <c r="I2102" s="215" t="s">
        <v>768</v>
      </c>
      <c r="J2102" s="257">
        <v>1</v>
      </c>
      <c r="K2102" s="259" t="s">
        <v>192</v>
      </c>
      <c r="L2102" s="215" t="s">
        <v>203</v>
      </c>
      <c r="M2102" s="166">
        <v>1</v>
      </c>
      <c r="N2102" s="329">
        <f t="shared" si="342"/>
        <v>1</v>
      </c>
      <c r="O2102" s="551" t="s">
        <v>6563</v>
      </c>
      <c r="P2102" s="158" t="s">
        <v>675</v>
      </c>
      <c r="Q2102" s="340">
        <v>5</v>
      </c>
      <c r="R2102" s="223">
        <f t="shared" si="343"/>
        <v>5</v>
      </c>
      <c r="S2102" s="440"/>
      <c r="T2102" s="496"/>
      <c r="U2102" s="193"/>
      <c r="V2102" s="455"/>
      <c r="W2102" s="433"/>
      <c r="X2102" s="433"/>
      <c r="Y2102" s="151"/>
      <c r="Z2102" s="433"/>
      <c r="AA2102" s="433"/>
      <c r="AB2102" s="152"/>
      <c r="AC2102" s="155"/>
      <c r="AD2102" s="119"/>
      <c r="AE2102" s="78"/>
      <c r="AF2102" s="123">
        <f t="shared" si="344"/>
        <v>13601</v>
      </c>
    </row>
    <row r="2103" spans="1:33" ht="230.25" hidden="1" outlineLevel="3" thickBot="1" x14ac:dyDescent="0.25">
      <c r="A2103" s="251" t="s">
        <v>5649</v>
      </c>
      <c r="B2103" s="597"/>
      <c r="C2103" s="635"/>
      <c r="D2103" s="627"/>
      <c r="E2103" s="209" t="s">
        <v>1950</v>
      </c>
      <c r="F2103" s="139" t="s">
        <v>4151</v>
      </c>
      <c r="G2103" s="209" t="s">
        <v>729</v>
      </c>
      <c r="H2103" s="526" t="s">
        <v>1227</v>
      </c>
      <c r="I2103" s="215" t="s">
        <v>768</v>
      </c>
      <c r="J2103" s="255">
        <v>1</v>
      </c>
      <c r="K2103" s="178" t="s">
        <v>453</v>
      </c>
      <c r="L2103" s="256" t="s">
        <v>449</v>
      </c>
      <c r="M2103" s="253">
        <v>1</v>
      </c>
      <c r="N2103" s="329">
        <f t="shared" si="342"/>
        <v>1</v>
      </c>
      <c r="O2103" s="551" t="s">
        <v>6563</v>
      </c>
      <c r="P2103" s="152" t="s">
        <v>103</v>
      </c>
      <c r="Q2103" s="340">
        <v>5</v>
      </c>
      <c r="R2103" s="223">
        <f t="shared" si="343"/>
        <v>5</v>
      </c>
      <c r="S2103" s="440"/>
      <c r="T2103" s="496"/>
      <c r="U2103" s="193"/>
      <c r="V2103" s="455"/>
      <c r="W2103" s="433"/>
      <c r="X2103" s="433"/>
      <c r="Y2103" s="151"/>
      <c r="Z2103" s="433"/>
      <c r="AA2103" s="433"/>
      <c r="AB2103" s="152"/>
      <c r="AC2103" s="155"/>
      <c r="AD2103" s="119"/>
      <c r="AE2103" s="78"/>
      <c r="AF2103" s="123">
        <f t="shared" si="344"/>
        <v>13602</v>
      </c>
    </row>
    <row r="2104" spans="1:33" ht="230.25" hidden="1" outlineLevel="3" thickBot="1" x14ac:dyDescent="0.25">
      <c r="A2104" s="251" t="s">
        <v>5650</v>
      </c>
      <c r="B2104" s="596" t="s">
        <v>4149</v>
      </c>
      <c r="C2104" s="601" t="s">
        <v>4144</v>
      </c>
      <c r="D2104" s="638" t="s">
        <v>409</v>
      </c>
      <c r="E2104" s="209" t="s">
        <v>194</v>
      </c>
      <c r="F2104" s="139" t="s">
        <v>4151</v>
      </c>
      <c r="G2104" s="209" t="s">
        <v>729</v>
      </c>
      <c r="H2104" s="526" t="s">
        <v>1227</v>
      </c>
      <c r="I2104" s="215" t="s">
        <v>768</v>
      </c>
      <c r="J2104" s="255">
        <v>1</v>
      </c>
      <c r="K2104" s="259" t="s">
        <v>185</v>
      </c>
      <c r="L2104" s="215" t="s">
        <v>411</v>
      </c>
      <c r="M2104" s="166">
        <v>1</v>
      </c>
      <c r="N2104" s="329">
        <f t="shared" si="342"/>
        <v>1</v>
      </c>
      <c r="O2104" s="551" t="s">
        <v>6563</v>
      </c>
      <c r="P2104" s="152" t="s">
        <v>103</v>
      </c>
      <c r="Q2104" s="340">
        <v>5</v>
      </c>
      <c r="R2104" s="223">
        <f t="shared" si="343"/>
        <v>5</v>
      </c>
      <c r="S2104" s="440"/>
      <c r="T2104" s="496"/>
      <c r="U2104" s="193"/>
      <c r="V2104" s="455"/>
      <c r="W2104" s="433"/>
      <c r="X2104" s="433"/>
      <c r="Y2104" s="151"/>
      <c r="Z2104" s="433"/>
      <c r="AA2104" s="433"/>
      <c r="AB2104" s="152"/>
      <c r="AC2104" s="155"/>
      <c r="AD2104" s="119"/>
      <c r="AE2104" s="78"/>
      <c r="AF2104" s="123">
        <f t="shared" si="344"/>
        <v>13603</v>
      </c>
    </row>
    <row r="2105" spans="1:33" ht="230.25" hidden="1" outlineLevel="3" thickBot="1" x14ac:dyDescent="0.25">
      <c r="A2105" s="251" t="s">
        <v>5651</v>
      </c>
      <c r="B2105" s="597"/>
      <c r="C2105" s="602"/>
      <c r="D2105" s="625"/>
      <c r="E2105" s="209" t="s">
        <v>251</v>
      </c>
      <c r="F2105" s="139" t="s">
        <v>4151</v>
      </c>
      <c r="G2105" s="160" t="s">
        <v>729</v>
      </c>
      <c r="H2105" s="526" t="s">
        <v>1227</v>
      </c>
      <c r="I2105" s="215" t="s">
        <v>768</v>
      </c>
      <c r="J2105" s="257">
        <v>1</v>
      </c>
      <c r="K2105" s="178" t="s">
        <v>446</v>
      </c>
      <c r="L2105" s="256" t="s">
        <v>5792</v>
      </c>
      <c r="M2105" s="166">
        <v>1</v>
      </c>
      <c r="N2105" s="329">
        <f t="shared" si="342"/>
        <v>1</v>
      </c>
      <c r="O2105" s="551" t="s">
        <v>6563</v>
      </c>
      <c r="P2105" s="70" t="s">
        <v>103</v>
      </c>
      <c r="Q2105" s="340">
        <v>5</v>
      </c>
      <c r="R2105" s="223">
        <f t="shared" si="343"/>
        <v>5</v>
      </c>
      <c r="S2105" s="440"/>
      <c r="T2105" s="496"/>
      <c r="U2105" s="193"/>
      <c r="V2105" s="455"/>
      <c r="W2105" s="433"/>
      <c r="X2105" s="433"/>
      <c r="Y2105" s="151"/>
      <c r="Z2105" s="433"/>
      <c r="AA2105" s="433"/>
      <c r="AB2105" s="152"/>
      <c r="AC2105" s="155"/>
      <c r="AD2105" s="119"/>
      <c r="AE2105" s="78"/>
      <c r="AF2105" s="123">
        <f t="shared" si="344"/>
        <v>13604</v>
      </c>
    </row>
    <row r="2106" spans="1:33" ht="230.25" hidden="1" outlineLevel="3" thickBot="1" x14ac:dyDescent="0.25">
      <c r="A2106" s="251" t="s">
        <v>5652</v>
      </c>
      <c r="B2106" s="596" t="s">
        <v>4149</v>
      </c>
      <c r="C2106" s="601" t="s">
        <v>4145</v>
      </c>
      <c r="D2106" s="638" t="s">
        <v>409</v>
      </c>
      <c r="E2106" s="209" t="s">
        <v>194</v>
      </c>
      <c r="F2106" s="139" t="s">
        <v>4151</v>
      </c>
      <c r="G2106" s="209" t="s">
        <v>729</v>
      </c>
      <c r="H2106" s="526" t="s">
        <v>1227</v>
      </c>
      <c r="I2106" s="215" t="s">
        <v>768</v>
      </c>
      <c r="J2106" s="255">
        <v>1</v>
      </c>
      <c r="K2106" s="259" t="s">
        <v>185</v>
      </c>
      <c r="L2106" s="215" t="s">
        <v>411</v>
      </c>
      <c r="M2106" s="166">
        <v>1</v>
      </c>
      <c r="N2106" s="329">
        <f t="shared" si="342"/>
        <v>1</v>
      </c>
      <c r="O2106" s="551" t="s">
        <v>6563</v>
      </c>
      <c r="P2106" s="152" t="s">
        <v>103</v>
      </c>
      <c r="Q2106" s="340">
        <v>5</v>
      </c>
      <c r="R2106" s="223">
        <f t="shared" si="343"/>
        <v>5</v>
      </c>
      <c r="S2106" s="440"/>
      <c r="T2106" s="496"/>
      <c r="U2106" s="193"/>
      <c r="V2106" s="455"/>
      <c r="W2106" s="433"/>
      <c r="X2106" s="433"/>
      <c r="Y2106" s="151"/>
      <c r="Z2106" s="433"/>
      <c r="AA2106" s="433"/>
      <c r="AB2106" s="152"/>
      <c r="AC2106" s="155"/>
      <c r="AD2106" s="119"/>
      <c r="AE2106" s="78"/>
      <c r="AF2106" s="123">
        <f t="shared" si="344"/>
        <v>13605</v>
      </c>
    </row>
    <row r="2107" spans="1:33" ht="230.25" hidden="1" outlineLevel="3" thickBot="1" x14ac:dyDescent="0.25">
      <c r="A2107" s="251" t="s">
        <v>5653</v>
      </c>
      <c r="B2107" s="597"/>
      <c r="C2107" s="601"/>
      <c r="D2107" s="638"/>
      <c r="E2107" s="209" t="s">
        <v>251</v>
      </c>
      <c r="F2107" s="139" t="s">
        <v>4151</v>
      </c>
      <c r="G2107" s="160" t="s">
        <v>729</v>
      </c>
      <c r="H2107" s="526" t="s">
        <v>1227</v>
      </c>
      <c r="I2107" s="215" t="s">
        <v>768</v>
      </c>
      <c r="J2107" s="257">
        <v>1</v>
      </c>
      <c r="K2107" s="178" t="s">
        <v>446</v>
      </c>
      <c r="L2107" s="256" t="s">
        <v>5792</v>
      </c>
      <c r="M2107" s="166">
        <v>1</v>
      </c>
      <c r="N2107" s="329">
        <f t="shared" si="342"/>
        <v>1</v>
      </c>
      <c r="O2107" s="551" t="s">
        <v>6563</v>
      </c>
      <c r="P2107" s="70" t="s">
        <v>103</v>
      </c>
      <c r="Q2107" s="340">
        <v>5</v>
      </c>
      <c r="R2107" s="223">
        <f t="shared" si="343"/>
        <v>5</v>
      </c>
      <c r="S2107" s="440"/>
      <c r="T2107" s="496"/>
      <c r="U2107" s="193"/>
      <c r="V2107" s="455"/>
      <c r="W2107" s="433"/>
      <c r="X2107" s="433"/>
      <c r="Y2107" s="151"/>
      <c r="Z2107" s="433"/>
      <c r="AA2107" s="433"/>
      <c r="AB2107" s="152"/>
      <c r="AC2107" s="155"/>
      <c r="AD2107" s="119"/>
      <c r="AE2107" s="78"/>
      <c r="AF2107" s="123">
        <f t="shared" si="344"/>
        <v>13606</v>
      </c>
    </row>
    <row r="2108" spans="1:33" ht="230.25" hidden="1" outlineLevel="3" thickBot="1" x14ac:dyDescent="0.25">
      <c r="A2108" s="251" t="s">
        <v>5654</v>
      </c>
      <c r="B2108" s="596" t="s">
        <v>4150</v>
      </c>
      <c r="C2108" s="635" t="s">
        <v>4146</v>
      </c>
      <c r="D2108" s="627" t="s">
        <v>3974</v>
      </c>
      <c r="E2108" s="209" t="s">
        <v>160</v>
      </c>
      <c r="F2108" s="139" t="s">
        <v>4151</v>
      </c>
      <c r="G2108" s="160" t="s">
        <v>729</v>
      </c>
      <c r="H2108" s="526" t="s">
        <v>1227</v>
      </c>
      <c r="I2108" s="215" t="s">
        <v>768</v>
      </c>
      <c r="J2108" s="255">
        <v>1</v>
      </c>
      <c r="K2108" s="178" t="s">
        <v>406</v>
      </c>
      <c r="L2108" s="256" t="s">
        <v>407</v>
      </c>
      <c r="M2108" s="166">
        <v>1</v>
      </c>
      <c r="N2108" s="329">
        <f t="shared" si="342"/>
        <v>1</v>
      </c>
      <c r="O2108" s="551" t="s">
        <v>6563</v>
      </c>
      <c r="P2108" s="70" t="s">
        <v>103</v>
      </c>
      <c r="Q2108" s="340">
        <v>5</v>
      </c>
      <c r="R2108" s="223">
        <f t="shared" si="343"/>
        <v>5</v>
      </c>
      <c r="S2108" s="440"/>
      <c r="T2108" s="496"/>
      <c r="U2108" s="193"/>
      <c r="V2108" s="455"/>
      <c r="W2108" s="433"/>
      <c r="X2108" s="433"/>
      <c r="Y2108" s="151"/>
      <c r="Z2108" s="433"/>
      <c r="AA2108" s="433"/>
      <c r="AB2108" s="152"/>
      <c r="AC2108" s="155"/>
      <c r="AD2108" s="119"/>
      <c r="AE2108" s="78"/>
      <c r="AF2108" s="123">
        <f t="shared" si="344"/>
        <v>13607</v>
      </c>
    </row>
    <row r="2109" spans="1:33" ht="230.25" hidden="1" outlineLevel="3" thickBot="1" x14ac:dyDescent="0.25">
      <c r="A2109" s="251" t="s">
        <v>5655</v>
      </c>
      <c r="B2109" s="597"/>
      <c r="C2109" s="635"/>
      <c r="D2109" s="627"/>
      <c r="E2109" s="209" t="s">
        <v>163</v>
      </c>
      <c r="F2109" s="139" t="s">
        <v>4151</v>
      </c>
      <c r="G2109" s="209" t="s">
        <v>729</v>
      </c>
      <c r="H2109" s="526" t="s">
        <v>1227</v>
      </c>
      <c r="I2109" s="215" t="s">
        <v>768</v>
      </c>
      <c r="J2109" s="255">
        <v>1</v>
      </c>
      <c r="K2109" s="133" t="s">
        <v>193</v>
      </c>
      <c r="L2109" s="125" t="s">
        <v>5788</v>
      </c>
      <c r="M2109" s="166">
        <v>1</v>
      </c>
      <c r="N2109" s="329">
        <f t="shared" si="342"/>
        <v>1</v>
      </c>
      <c r="O2109" s="551" t="s">
        <v>6563</v>
      </c>
      <c r="P2109" s="152" t="s">
        <v>103</v>
      </c>
      <c r="Q2109" s="340">
        <v>5</v>
      </c>
      <c r="R2109" s="223">
        <f t="shared" si="343"/>
        <v>5</v>
      </c>
      <c r="S2109" s="440"/>
      <c r="T2109" s="496"/>
      <c r="U2109" s="193"/>
      <c r="V2109" s="455"/>
      <c r="W2109" s="433"/>
      <c r="X2109" s="433"/>
      <c r="Y2109" s="151"/>
      <c r="Z2109" s="433"/>
      <c r="AA2109" s="433"/>
      <c r="AB2109" s="152"/>
      <c r="AC2109" s="155"/>
      <c r="AD2109" s="119"/>
      <c r="AE2109" s="78"/>
      <c r="AF2109" s="123">
        <f t="shared" si="344"/>
        <v>13608</v>
      </c>
    </row>
    <row r="2110" spans="1:33" s="249" customFormat="1" ht="230.25" hidden="1" outlineLevel="3" thickBot="1" x14ac:dyDescent="0.25">
      <c r="A2110" s="378" t="s">
        <v>1716</v>
      </c>
      <c r="B2110" s="606" t="s">
        <v>4123</v>
      </c>
      <c r="C2110" s="623" t="s">
        <v>2265</v>
      </c>
      <c r="D2110" s="603" t="s">
        <v>4085</v>
      </c>
      <c r="E2110" s="209" t="s">
        <v>1439</v>
      </c>
      <c r="F2110" s="224" t="s">
        <v>1461</v>
      </c>
      <c r="G2110" s="209" t="s">
        <v>1416</v>
      </c>
      <c r="H2110" s="217" t="s">
        <v>1227</v>
      </c>
      <c r="I2110" s="215" t="s">
        <v>768</v>
      </c>
      <c r="J2110" s="255">
        <v>1</v>
      </c>
      <c r="K2110" s="259" t="s">
        <v>193</v>
      </c>
      <c r="L2110" s="215" t="s">
        <v>430</v>
      </c>
      <c r="M2110" s="166">
        <v>1</v>
      </c>
      <c r="N2110" s="329">
        <f t="shared" si="342"/>
        <v>1</v>
      </c>
      <c r="O2110" s="551" t="s">
        <v>6563</v>
      </c>
      <c r="P2110" s="169" t="s">
        <v>103</v>
      </c>
      <c r="Q2110" s="340">
        <v>5</v>
      </c>
      <c r="R2110" s="223">
        <f t="shared" si="343"/>
        <v>5</v>
      </c>
      <c r="S2110" s="440"/>
      <c r="T2110" s="496"/>
      <c r="U2110" s="193"/>
      <c r="V2110" s="455"/>
      <c r="W2110" s="433"/>
      <c r="X2110" s="433"/>
      <c r="Y2110" s="151"/>
      <c r="Z2110" s="433"/>
      <c r="AA2110" s="433"/>
      <c r="AB2110" s="152"/>
      <c r="AC2110" s="155"/>
      <c r="AD2110" s="119"/>
      <c r="AE2110" s="78"/>
      <c r="AF2110" s="123">
        <f t="shared" si="344"/>
        <v>-9923</v>
      </c>
      <c r="AG2110" s="78"/>
    </row>
    <row r="2111" spans="1:33" s="249" customFormat="1" ht="230.25" hidden="1" outlineLevel="3" thickBot="1" x14ac:dyDescent="0.25">
      <c r="A2111" s="378" t="s">
        <v>1717</v>
      </c>
      <c r="B2111" s="629"/>
      <c r="C2111" s="598"/>
      <c r="D2111" s="604"/>
      <c r="E2111" s="209" t="s">
        <v>1438</v>
      </c>
      <c r="F2111" s="224" t="s">
        <v>1465</v>
      </c>
      <c r="G2111" s="209" t="s">
        <v>1416</v>
      </c>
      <c r="H2111" s="217" t="s">
        <v>1227</v>
      </c>
      <c r="I2111" s="215" t="s">
        <v>768</v>
      </c>
      <c r="J2111" s="255">
        <v>1</v>
      </c>
      <c r="K2111" s="259" t="s">
        <v>193</v>
      </c>
      <c r="L2111" s="215" t="s">
        <v>430</v>
      </c>
      <c r="M2111" s="166">
        <v>1</v>
      </c>
      <c r="N2111" s="329">
        <f t="shared" si="342"/>
        <v>1</v>
      </c>
      <c r="O2111" s="551" t="s">
        <v>6563</v>
      </c>
      <c r="P2111" s="169" t="s">
        <v>103</v>
      </c>
      <c r="Q2111" s="340">
        <v>5</v>
      </c>
      <c r="R2111" s="223">
        <f t="shared" si="343"/>
        <v>5</v>
      </c>
      <c r="S2111" s="440"/>
      <c r="T2111" s="496"/>
      <c r="U2111" s="193"/>
      <c r="V2111" s="455"/>
      <c r="W2111" s="433"/>
      <c r="X2111" s="433"/>
      <c r="Y2111" s="151"/>
      <c r="Z2111" s="433"/>
      <c r="AA2111" s="433"/>
      <c r="AB2111" s="152"/>
      <c r="AC2111" s="155"/>
      <c r="AD2111" s="119"/>
      <c r="AE2111" s="78"/>
      <c r="AF2111" s="123">
        <f t="shared" si="344"/>
        <v>-9924</v>
      </c>
      <c r="AG2111" s="78"/>
    </row>
    <row r="2112" spans="1:33" ht="230.25" hidden="1" outlineLevel="3" thickBot="1" x14ac:dyDescent="0.25">
      <c r="A2112" s="460" t="s">
        <v>6295</v>
      </c>
      <c r="B2112" s="607"/>
      <c r="C2112" s="599"/>
      <c r="D2112" s="605"/>
      <c r="E2112" s="459" t="s">
        <v>5975</v>
      </c>
      <c r="F2112" s="224" t="s">
        <v>6118</v>
      </c>
      <c r="G2112" s="209" t="s">
        <v>1416</v>
      </c>
      <c r="H2112" s="217" t="s">
        <v>1227</v>
      </c>
      <c r="I2112" s="215" t="s">
        <v>768</v>
      </c>
      <c r="J2112" s="255">
        <v>1</v>
      </c>
      <c r="K2112" s="178" t="s">
        <v>6120</v>
      </c>
      <c r="L2112" s="256" t="s">
        <v>6133</v>
      </c>
      <c r="M2112" s="166">
        <v>2</v>
      </c>
      <c r="N2112" s="329">
        <f t="shared" ref="N2112" si="345">J2112*M2112</f>
        <v>2</v>
      </c>
      <c r="O2112" s="551" t="s">
        <v>6563</v>
      </c>
      <c r="P2112" s="169" t="s">
        <v>103</v>
      </c>
      <c r="Q2112" s="340">
        <v>5</v>
      </c>
      <c r="R2112" s="223">
        <f t="shared" ref="R2112" si="346">J2112*M2112*Q2112</f>
        <v>10</v>
      </c>
      <c r="S2112" s="440"/>
      <c r="T2112" s="496"/>
      <c r="U2112" s="193"/>
      <c r="V2112" s="455"/>
      <c r="W2112" s="433"/>
      <c r="X2112" s="433"/>
      <c r="Y2112" s="151"/>
      <c r="Z2112" s="433"/>
      <c r="AA2112" s="433"/>
      <c r="AB2112" s="152"/>
      <c r="AC2112" s="155"/>
      <c r="AD2112" s="119"/>
      <c r="AE2112" s="78"/>
      <c r="AF2112" s="123">
        <f t="shared" si="344"/>
        <v>14845</v>
      </c>
    </row>
    <row r="2113" spans="1:33" s="249" customFormat="1" ht="230.25" hidden="1" outlineLevel="3" thickBot="1" x14ac:dyDescent="0.25">
      <c r="A2113" s="378" t="s">
        <v>1718</v>
      </c>
      <c r="B2113" s="639" t="s">
        <v>4147</v>
      </c>
      <c r="C2113" s="637" t="s">
        <v>2266</v>
      </c>
      <c r="D2113" s="626" t="s">
        <v>1499</v>
      </c>
      <c r="E2113" s="209" t="s">
        <v>160</v>
      </c>
      <c r="F2113" s="224" t="s">
        <v>1596</v>
      </c>
      <c r="G2113" s="209" t="s">
        <v>1416</v>
      </c>
      <c r="H2113" s="217" t="s">
        <v>1227</v>
      </c>
      <c r="I2113" s="215" t="s">
        <v>768</v>
      </c>
      <c r="J2113" s="255">
        <v>1</v>
      </c>
      <c r="K2113" s="259" t="s">
        <v>193</v>
      </c>
      <c r="L2113" s="215" t="s">
        <v>430</v>
      </c>
      <c r="M2113" s="166">
        <v>1</v>
      </c>
      <c r="N2113" s="329">
        <f t="shared" ref="N2113:N2131" si="347">J2113*M2113</f>
        <v>1</v>
      </c>
      <c r="O2113" s="551" t="s">
        <v>6563</v>
      </c>
      <c r="P2113" s="169" t="s">
        <v>1492</v>
      </c>
      <c r="Q2113" s="340">
        <v>2</v>
      </c>
      <c r="R2113" s="223">
        <f t="shared" ref="R2113:R2131" si="348">J2113*M2113*Q2113</f>
        <v>2</v>
      </c>
      <c r="S2113" s="440"/>
      <c r="T2113" s="496"/>
      <c r="U2113" s="193"/>
      <c r="V2113" s="455"/>
      <c r="W2113" s="433"/>
      <c r="X2113" s="433"/>
      <c r="Y2113" s="151"/>
      <c r="Z2113" s="433"/>
      <c r="AA2113" s="433"/>
      <c r="AB2113" s="152"/>
      <c r="AC2113" s="155"/>
      <c r="AD2113" s="119"/>
      <c r="AE2113" s="78"/>
      <c r="AF2113" s="123">
        <f t="shared" si="344"/>
        <v>-9925</v>
      </c>
      <c r="AG2113" s="78"/>
    </row>
    <row r="2114" spans="1:33" s="249" customFormat="1" ht="230.25" hidden="1" outlineLevel="3" thickBot="1" x14ac:dyDescent="0.25">
      <c r="A2114" s="378" t="s">
        <v>1719</v>
      </c>
      <c r="B2114" s="639"/>
      <c r="C2114" s="637"/>
      <c r="D2114" s="626"/>
      <c r="E2114" s="209" t="s">
        <v>1445</v>
      </c>
      <c r="F2114" s="224" t="s">
        <v>1597</v>
      </c>
      <c r="G2114" s="209" t="s">
        <v>1416</v>
      </c>
      <c r="H2114" s="217" t="s">
        <v>1227</v>
      </c>
      <c r="I2114" s="215" t="s">
        <v>768</v>
      </c>
      <c r="J2114" s="255">
        <v>1</v>
      </c>
      <c r="K2114" s="259" t="s">
        <v>193</v>
      </c>
      <c r="L2114" s="215" t="s">
        <v>1199</v>
      </c>
      <c r="M2114" s="166">
        <v>1</v>
      </c>
      <c r="N2114" s="329">
        <f t="shared" si="347"/>
        <v>1</v>
      </c>
      <c r="O2114" s="551" t="s">
        <v>6563</v>
      </c>
      <c r="P2114" s="169" t="s">
        <v>103</v>
      </c>
      <c r="Q2114" s="340">
        <v>5</v>
      </c>
      <c r="R2114" s="223">
        <f t="shared" si="348"/>
        <v>5</v>
      </c>
      <c r="S2114" s="440"/>
      <c r="T2114" s="496"/>
      <c r="U2114" s="193"/>
      <c r="V2114" s="455"/>
      <c r="W2114" s="433"/>
      <c r="X2114" s="433"/>
      <c r="Y2114" s="151"/>
      <c r="Z2114" s="433"/>
      <c r="AA2114" s="433"/>
      <c r="AB2114" s="152"/>
      <c r="AC2114" s="155"/>
      <c r="AD2114" s="119"/>
      <c r="AE2114" s="78"/>
      <c r="AF2114" s="123">
        <f t="shared" si="344"/>
        <v>-9926</v>
      </c>
      <c r="AG2114" s="78"/>
    </row>
    <row r="2115" spans="1:33" s="249" customFormat="1" ht="230.25" hidden="1" outlineLevel="3" thickBot="1" x14ac:dyDescent="0.25">
      <c r="A2115" s="378" t="s">
        <v>1720</v>
      </c>
      <c r="B2115" s="596" t="s">
        <v>1608</v>
      </c>
      <c r="C2115" s="637" t="s">
        <v>2267</v>
      </c>
      <c r="D2115" s="626" t="s">
        <v>1456</v>
      </c>
      <c r="E2115" s="209" t="s">
        <v>160</v>
      </c>
      <c r="F2115" s="224" t="s">
        <v>1463</v>
      </c>
      <c r="G2115" s="209" t="s">
        <v>1416</v>
      </c>
      <c r="H2115" s="217" t="s">
        <v>1227</v>
      </c>
      <c r="I2115" s="215" t="s">
        <v>768</v>
      </c>
      <c r="J2115" s="255">
        <v>1</v>
      </c>
      <c r="K2115" s="259" t="s">
        <v>193</v>
      </c>
      <c r="L2115" s="215" t="s">
        <v>430</v>
      </c>
      <c r="M2115" s="166">
        <v>1</v>
      </c>
      <c r="N2115" s="329">
        <f t="shared" si="347"/>
        <v>1</v>
      </c>
      <c r="O2115" s="551" t="s">
        <v>6563</v>
      </c>
      <c r="P2115" s="169" t="s">
        <v>103</v>
      </c>
      <c r="Q2115" s="340">
        <v>5</v>
      </c>
      <c r="R2115" s="223">
        <f t="shared" si="348"/>
        <v>5</v>
      </c>
      <c r="S2115" s="440"/>
      <c r="T2115" s="496"/>
      <c r="U2115" s="193"/>
      <c r="V2115" s="455"/>
      <c r="W2115" s="433"/>
      <c r="X2115" s="433"/>
      <c r="Y2115" s="151"/>
      <c r="Z2115" s="433"/>
      <c r="AA2115" s="433"/>
      <c r="AB2115" s="152"/>
      <c r="AC2115" s="155"/>
      <c r="AD2115" s="119"/>
      <c r="AE2115" s="78"/>
      <c r="AF2115" s="123">
        <f t="shared" si="344"/>
        <v>-9927</v>
      </c>
      <c r="AG2115" s="78"/>
    </row>
    <row r="2116" spans="1:33" s="249" customFormat="1" ht="230.25" hidden="1" outlineLevel="3" thickBot="1" x14ac:dyDescent="0.25">
      <c r="A2116" s="378" t="s">
        <v>1721</v>
      </c>
      <c r="B2116" s="597"/>
      <c r="C2116" s="637"/>
      <c r="D2116" s="626"/>
      <c r="E2116" s="209" t="s">
        <v>1445</v>
      </c>
      <c r="F2116" s="224" t="s">
        <v>1598</v>
      </c>
      <c r="G2116" s="209" t="s">
        <v>1416</v>
      </c>
      <c r="H2116" s="217" t="s">
        <v>1227</v>
      </c>
      <c r="I2116" s="215" t="s">
        <v>768</v>
      </c>
      <c r="J2116" s="255">
        <v>1</v>
      </c>
      <c r="K2116" s="259" t="s">
        <v>193</v>
      </c>
      <c r="L2116" s="215" t="s">
        <v>1199</v>
      </c>
      <c r="M2116" s="333">
        <v>1</v>
      </c>
      <c r="N2116" s="329">
        <f t="shared" si="347"/>
        <v>1</v>
      </c>
      <c r="O2116" s="551" t="s">
        <v>6563</v>
      </c>
      <c r="P2116" s="169" t="s">
        <v>103</v>
      </c>
      <c r="Q2116" s="340">
        <v>5</v>
      </c>
      <c r="R2116" s="223">
        <f t="shared" si="348"/>
        <v>5</v>
      </c>
      <c r="S2116" s="440"/>
      <c r="T2116" s="496"/>
      <c r="U2116" s="193"/>
      <c r="V2116" s="455"/>
      <c r="W2116" s="433"/>
      <c r="X2116" s="433"/>
      <c r="Y2116" s="151"/>
      <c r="Z2116" s="433"/>
      <c r="AA2116" s="433"/>
      <c r="AB2116" s="152"/>
      <c r="AC2116" s="155"/>
      <c r="AD2116" s="119"/>
      <c r="AE2116" s="78"/>
      <c r="AF2116" s="123">
        <f t="shared" si="344"/>
        <v>-9928</v>
      </c>
      <c r="AG2116" s="78"/>
    </row>
    <row r="2117" spans="1:33" ht="230.25" hidden="1" outlineLevel="3" thickBot="1" x14ac:dyDescent="0.25">
      <c r="A2117" s="251" t="s">
        <v>5656</v>
      </c>
      <c r="B2117" s="596" t="s">
        <v>4157</v>
      </c>
      <c r="C2117" s="635" t="s">
        <v>4152</v>
      </c>
      <c r="D2117" s="627" t="s">
        <v>409</v>
      </c>
      <c r="E2117" s="139" t="s">
        <v>208</v>
      </c>
      <c r="F2117" s="209" t="s">
        <v>4141</v>
      </c>
      <c r="G2117" s="160" t="s">
        <v>729</v>
      </c>
      <c r="H2117" s="535" t="s">
        <v>1227</v>
      </c>
      <c r="I2117" s="215" t="s">
        <v>768</v>
      </c>
      <c r="J2117" s="257">
        <v>1</v>
      </c>
      <c r="K2117" s="259" t="s">
        <v>192</v>
      </c>
      <c r="L2117" s="215" t="s">
        <v>203</v>
      </c>
      <c r="M2117" s="166">
        <v>1</v>
      </c>
      <c r="N2117" s="329">
        <f t="shared" si="347"/>
        <v>1</v>
      </c>
      <c r="O2117" s="551" t="s">
        <v>6563</v>
      </c>
      <c r="P2117" s="158" t="s">
        <v>675</v>
      </c>
      <c r="Q2117" s="340">
        <v>5</v>
      </c>
      <c r="R2117" s="223">
        <f t="shared" si="348"/>
        <v>5</v>
      </c>
      <c r="S2117" s="440"/>
      <c r="T2117" s="496"/>
      <c r="U2117" s="193"/>
      <c r="V2117" s="455"/>
      <c r="W2117" s="433"/>
      <c r="X2117" s="433"/>
      <c r="Y2117" s="151"/>
      <c r="Z2117" s="433"/>
      <c r="AA2117" s="433"/>
      <c r="AB2117" s="152"/>
      <c r="AC2117" s="155"/>
      <c r="AD2117" s="119"/>
      <c r="AE2117" s="78"/>
      <c r="AF2117" s="123">
        <f t="shared" si="344"/>
        <v>13609</v>
      </c>
    </row>
    <row r="2118" spans="1:33" ht="230.25" hidden="1" outlineLevel="3" thickBot="1" x14ac:dyDescent="0.25">
      <c r="A2118" s="251" t="s">
        <v>5657</v>
      </c>
      <c r="B2118" s="597"/>
      <c r="C2118" s="635"/>
      <c r="D2118" s="627"/>
      <c r="E2118" s="209" t="s">
        <v>1950</v>
      </c>
      <c r="F2118" s="209" t="s">
        <v>4141</v>
      </c>
      <c r="G2118" s="160" t="s">
        <v>729</v>
      </c>
      <c r="H2118" s="535" t="s">
        <v>1227</v>
      </c>
      <c r="I2118" s="215" t="s">
        <v>768</v>
      </c>
      <c r="J2118" s="257">
        <v>1</v>
      </c>
      <c r="K2118" s="178" t="s">
        <v>453</v>
      </c>
      <c r="L2118" s="256" t="s">
        <v>449</v>
      </c>
      <c r="M2118" s="334">
        <v>1</v>
      </c>
      <c r="N2118" s="329">
        <f t="shared" si="347"/>
        <v>1</v>
      </c>
      <c r="O2118" s="551" t="s">
        <v>6563</v>
      </c>
      <c r="P2118" s="152" t="s">
        <v>103</v>
      </c>
      <c r="Q2118" s="340">
        <v>5</v>
      </c>
      <c r="R2118" s="223">
        <f t="shared" si="348"/>
        <v>5</v>
      </c>
      <c r="S2118" s="440"/>
      <c r="T2118" s="496"/>
      <c r="U2118" s="193"/>
      <c r="V2118" s="455"/>
      <c r="W2118" s="433"/>
      <c r="X2118" s="433"/>
      <c r="Y2118" s="151"/>
      <c r="Z2118" s="433"/>
      <c r="AA2118" s="433"/>
      <c r="AB2118" s="152"/>
      <c r="AC2118" s="155"/>
      <c r="AD2118" s="119"/>
      <c r="AE2118" s="78"/>
      <c r="AF2118" s="123">
        <f t="shared" si="344"/>
        <v>13610</v>
      </c>
    </row>
    <row r="2119" spans="1:33" ht="230.25" hidden="1" outlineLevel="3" thickBot="1" x14ac:dyDescent="0.25">
      <c r="A2119" s="251" t="s">
        <v>5658</v>
      </c>
      <c r="B2119" s="596" t="s">
        <v>4157</v>
      </c>
      <c r="C2119" s="635" t="s">
        <v>4153</v>
      </c>
      <c r="D2119" s="627" t="s">
        <v>409</v>
      </c>
      <c r="E2119" s="139" t="s">
        <v>208</v>
      </c>
      <c r="F2119" s="209" t="s">
        <v>4141</v>
      </c>
      <c r="G2119" s="160" t="s">
        <v>729</v>
      </c>
      <c r="H2119" s="535" t="s">
        <v>1227</v>
      </c>
      <c r="I2119" s="215" t="s">
        <v>768</v>
      </c>
      <c r="J2119" s="257">
        <v>1</v>
      </c>
      <c r="K2119" s="259" t="s">
        <v>192</v>
      </c>
      <c r="L2119" s="215" t="s">
        <v>203</v>
      </c>
      <c r="M2119" s="166">
        <v>1</v>
      </c>
      <c r="N2119" s="329">
        <f t="shared" si="347"/>
        <v>1</v>
      </c>
      <c r="O2119" s="551" t="s">
        <v>6563</v>
      </c>
      <c r="P2119" s="158" t="s">
        <v>675</v>
      </c>
      <c r="Q2119" s="340">
        <v>5</v>
      </c>
      <c r="R2119" s="223">
        <f t="shared" si="348"/>
        <v>5</v>
      </c>
      <c r="S2119" s="440"/>
      <c r="T2119" s="496"/>
      <c r="U2119" s="193"/>
      <c r="V2119" s="455"/>
      <c r="W2119" s="433"/>
      <c r="X2119" s="433"/>
      <c r="Y2119" s="151"/>
      <c r="Z2119" s="433"/>
      <c r="AA2119" s="433"/>
      <c r="AB2119" s="152"/>
      <c r="AC2119" s="155"/>
      <c r="AD2119" s="119"/>
      <c r="AE2119" s="78"/>
      <c r="AF2119" s="123">
        <f t="shared" si="344"/>
        <v>13611</v>
      </c>
    </row>
    <row r="2120" spans="1:33" ht="230.25" hidden="1" outlineLevel="3" thickBot="1" x14ac:dyDescent="0.25">
      <c r="A2120" s="251" t="s">
        <v>5659</v>
      </c>
      <c r="B2120" s="597"/>
      <c r="C2120" s="635"/>
      <c r="D2120" s="627"/>
      <c r="E2120" s="209" t="s">
        <v>1950</v>
      </c>
      <c r="F2120" s="209" t="s">
        <v>4141</v>
      </c>
      <c r="G2120" s="160" t="s">
        <v>729</v>
      </c>
      <c r="H2120" s="535" t="s">
        <v>1227</v>
      </c>
      <c r="I2120" s="215" t="s">
        <v>768</v>
      </c>
      <c r="J2120" s="257">
        <v>1</v>
      </c>
      <c r="K2120" s="178" t="s">
        <v>453</v>
      </c>
      <c r="L2120" s="256" t="s">
        <v>449</v>
      </c>
      <c r="M2120" s="253">
        <v>1</v>
      </c>
      <c r="N2120" s="329">
        <f t="shared" si="347"/>
        <v>1</v>
      </c>
      <c r="O2120" s="551" t="s">
        <v>6563</v>
      </c>
      <c r="P2120" s="152" t="s">
        <v>103</v>
      </c>
      <c r="Q2120" s="340">
        <v>5</v>
      </c>
      <c r="R2120" s="223">
        <f t="shared" si="348"/>
        <v>5</v>
      </c>
      <c r="S2120" s="440"/>
      <c r="T2120" s="496"/>
      <c r="U2120" s="193"/>
      <c r="V2120" s="455"/>
      <c r="W2120" s="433"/>
      <c r="X2120" s="433"/>
      <c r="Y2120" s="151"/>
      <c r="Z2120" s="433"/>
      <c r="AA2120" s="433"/>
      <c r="AB2120" s="152"/>
      <c r="AC2120" s="155"/>
      <c r="AD2120" s="119"/>
      <c r="AE2120" s="78"/>
      <c r="AF2120" s="123">
        <f t="shared" si="344"/>
        <v>13612</v>
      </c>
    </row>
    <row r="2121" spans="1:33" ht="230.25" hidden="1" outlineLevel="3" thickBot="1" x14ac:dyDescent="0.25">
      <c r="A2121" s="251" t="s">
        <v>5660</v>
      </c>
      <c r="B2121" s="596" t="s">
        <v>4158</v>
      </c>
      <c r="C2121" s="598" t="s">
        <v>4154</v>
      </c>
      <c r="D2121" s="604" t="s">
        <v>409</v>
      </c>
      <c r="E2121" s="209" t="s">
        <v>194</v>
      </c>
      <c r="F2121" s="209" t="s">
        <v>4141</v>
      </c>
      <c r="G2121" s="160" t="s">
        <v>729</v>
      </c>
      <c r="H2121" s="535" t="s">
        <v>1227</v>
      </c>
      <c r="I2121" s="215" t="s">
        <v>768</v>
      </c>
      <c r="J2121" s="257">
        <v>1</v>
      </c>
      <c r="K2121" s="259" t="s">
        <v>185</v>
      </c>
      <c r="L2121" s="215" t="s">
        <v>411</v>
      </c>
      <c r="M2121" s="166">
        <v>1</v>
      </c>
      <c r="N2121" s="329">
        <f t="shared" si="347"/>
        <v>1</v>
      </c>
      <c r="O2121" s="551" t="s">
        <v>6563</v>
      </c>
      <c r="P2121" s="152" t="s">
        <v>103</v>
      </c>
      <c r="Q2121" s="340">
        <v>5</v>
      </c>
      <c r="R2121" s="223">
        <f t="shared" si="348"/>
        <v>5</v>
      </c>
      <c r="S2121" s="440"/>
      <c r="T2121" s="496"/>
      <c r="U2121" s="193"/>
      <c r="V2121" s="455"/>
      <c r="W2121" s="433"/>
      <c r="X2121" s="433"/>
      <c r="Y2121" s="151"/>
      <c r="Z2121" s="433"/>
      <c r="AA2121" s="433"/>
      <c r="AB2121" s="152"/>
      <c r="AC2121" s="155"/>
      <c r="AD2121" s="119"/>
      <c r="AE2121" s="78"/>
      <c r="AF2121" s="123">
        <f t="shared" si="344"/>
        <v>13613</v>
      </c>
    </row>
    <row r="2122" spans="1:33" ht="230.25" hidden="1" outlineLevel="3" thickBot="1" x14ac:dyDescent="0.25">
      <c r="A2122" s="251" t="s">
        <v>5661</v>
      </c>
      <c r="B2122" s="597"/>
      <c r="C2122" s="599"/>
      <c r="D2122" s="605"/>
      <c r="E2122" s="209" t="s">
        <v>251</v>
      </c>
      <c r="F2122" s="209" t="s">
        <v>4141</v>
      </c>
      <c r="G2122" s="160" t="s">
        <v>729</v>
      </c>
      <c r="H2122" s="535" t="s">
        <v>1227</v>
      </c>
      <c r="I2122" s="215" t="s">
        <v>768</v>
      </c>
      <c r="J2122" s="257">
        <v>1</v>
      </c>
      <c r="K2122" s="134" t="s">
        <v>446</v>
      </c>
      <c r="L2122" s="125" t="s">
        <v>5792</v>
      </c>
      <c r="M2122" s="166">
        <v>1</v>
      </c>
      <c r="N2122" s="329">
        <f t="shared" si="347"/>
        <v>1</v>
      </c>
      <c r="O2122" s="551" t="s">
        <v>6563</v>
      </c>
      <c r="P2122" s="70" t="s">
        <v>103</v>
      </c>
      <c r="Q2122" s="340">
        <v>5</v>
      </c>
      <c r="R2122" s="223">
        <f t="shared" si="348"/>
        <v>5</v>
      </c>
      <c r="S2122" s="440"/>
      <c r="T2122" s="496"/>
      <c r="U2122" s="193"/>
      <c r="V2122" s="455"/>
      <c r="W2122" s="433"/>
      <c r="X2122" s="433"/>
      <c r="Y2122" s="151"/>
      <c r="Z2122" s="433"/>
      <c r="AA2122" s="433"/>
      <c r="AB2122" s="152"/>
      <c r="AC2122" s="155"/>
      <c r="AD2122" s="119"/>
      <c r="AE2122" s="78"/>
      <c r="AF2122" s="123">
        <f t="shared" si="344"/>
        <v>13614</v>
      </c>
    </row>
    <row r="2123" spans="1:33" ht="230.25" hidden="1" outlineLevel="3" thickBot="1" x14ac:dyDescent="0.25">
      <c r="A2123" s="251" t="s">
        <v>5662</v>
      </c>
      <c r="B2123" s="596" t="s">
        <v>4158</v>
      </c>
      <c r="C2123" s="623" t="s">
        <v>4155</v>
      </c>
      <c r="D2123" s="603" t="s">
        <v>409</v>
      </c>
      <c r="E2123" s="209" t="s">
        <v>194</v>
      </c>
      <c r="F2123" s="209" t="s">
        <v>4141</v>
      </c>
      <c r="G2123" s="160" t="s">
        <v>729</v>
      </c>
      <c r="H2123" s="535" t="s">
        <v>1227</v>
      </c>
      <c r="I2123" s="215" t="s">
        <v>768</v>
      </c>
      <c r="J2123" s="257">
        <v>1</v>
      </c>
      <c r="K2123" s="259" t="s">
        <v>185</v>
      </c>
      <c r="L2123" s="215" t="s">
        <v>411</v>
      </c>
      <c r="M2123" s="166">
        <v>1</v>
      </c>
      <c r="N2123" s="329">
        <f t="shared" si="347"/>
        <v>1</v>
      </c>
      <c r="O2123" s="551" t="s">
        <v>6563</v>
      </c>
      <c r="P2123" s="152" t="s">
        <v>103</v>
      </c>
      <c r="Q2123" s="340">
        <v>5</v>
      </c>
      <c r="R2123" s="223">
        <f t="shared" si="348"/>
        <v>5</v>
      </c>
      <c r="S2123" s="440"/>
      <c r="T2123" s="496"/>
      <c r="U2123" s="193"/>
      <c r="V2123" s="455"/>
      <c r="W2123" s="433"/>
      <c r="X2123" s="433"/>
      <c r="Y2123" s="151"/>
      <c r="Z2123" s="433"/>
      <c r="AA2123" s="433"/>
      <c r="AB2123" s="152"/>
      <c r="AC2123" s="155"/>
      <c r="AD2123" s="119"/>
      <c r="AE2123" s="78"/>
      <c r="AF2123" s="123">
        <f t="shared" si="344"/>
        <v>13615</v>
      </c>
    </row>
    <row r="2124" spans="1:33" ht="230.25" hidden="1" outlineLevel="3" thickBot="1" x14ac:dyDescent="0.25">
      <c r="A2124" s="251" t="s">
        <v>5663</v>
      </c>
      <c r="B2124" s="597"/>
      <c r="C2124" s="599"/>
      <c r="D2124" s="605"/>
      <c r="E2124" s="209" t="s">
        <v>251</v>
      </c>
      <c r="F2124" s="209" t="s">
        <v>4141</v>
      </c>
      <c r="G2124" s="160" t="s">
        <v>729</v>
      </c>
      <c r="H2124" s="535" t="s">
        <v>1227</v>
      </c>
      <c r="I2124" s="215" t="s">
        <v>768</v>
      </c>
      <c r="J2124" s="257">
        <v>1</v>
      </c>
      <c r="K2124" s="134" t="s">
        <v>446</v>
      </c>
      <c r="L2124" s="125" t="s">
        <v>5792</v>
      </c>
      <c r="M2124" s="166">
        <v>1</v>
      </c>
      <c r="N2124" s="329">
        <f t="shared" si="347"/>
        <v>1</v>
      </c>
      <c r="O2124" s="551" t="s">
        <v>6563</v>
      </c>
      <c r="P2124" s="70" t="s">
        <v>103</v>
      </c>
      <c r="Q2124" s="340">
        <v>5</v>
      </c>
      <c r="R2124" s="223">
        <f t="shared" si="348"/>
        <v>5</v>
      </c>
      <c r="S2124" s="440"/>
      <c r="T2124" s="496"/>
      <c r="U2124" s="193"/>
      <c r="V2124" s="455"/>
      <c r="W2124" s="433"/>
      <c r="X2124" s="433"/>
      <c r="Y2124" s="151"/>
      <c r="Z2124" s="433"/>
      <c r="AA2124" s="433"/>
      <c r="AB2124" s="152"/>
      <c r="AC2124" s="155"/>
      <c r="AD2124" s="119"/>
      <c r="AE2124" s="78"/>
      <c r="AF2124" s="123">
        <f t="shared" si="344"/>
        <v>13616</v>
      </c>
    </row>
    <row r="2125" spans="1:33" ht="230.25" hidden="1" outlineLevel="3" thickBot="1" x14ac:dyDescent="0.25">
      <c r="A2125" s="251" t="s">
        <v>5664</v>
      </c>
      <c r="B2125" s="596" t="s">
        <v>4159</v>
      </c>
      <c r="C2125" s="598" t="s">
        <v>4156</v>
      </c>
      <c r="D2125" s="604" t="s">
        <v>3974</v>
      </c>
      <c r="E2125" s="209" t="s">
        <v>160</v>
      </c>
      <c r="F2125" s="209" t="s">
        <v>4141</v>
      </c>
      <c r="G2125" s="160" t="s">
        <v>729</v>
      </c>
      <c r="H2125" s="535" t="s">
        <v>1227</v>
      </c>
      <c r="I2125" s="215" t="s">
        <v>768</v>
      </c>
      <c r="J2125" s="255">
        <v>1</v>
      </c>
      <c r="K2125" s="178" t="s">
        <v>406</v>
      </c>
      <c r="L2125" s="256" t="s">
        <v>407</v>
      </c>
      <c r="M2125" s="166">
        <v>1</v>
      </c>
      <c r="N2125" s="329">
        <f t="shared" si="347"/>
        <v>1</v>
      </c>
      <c r="O2125" s="551" t="s">
        <v>6563</v>
      </c>
      <c r="P2125" s="70" t="s">
        <v>103</v>
      </c>
      <c r="Q2125" s="340">
        <v>5</v>
      </c>
      <c r="R2125" s="223">
        <f t="shared" si="348"/>
        <v>5</v>
      </c>
      <c r="S2125" s="440"/>
      <c r="T2125" s="496"/>
      <c r="U2125" s="193"/>
      <c r="V2125" s="455"/>
      <c r="W2125" s="433"/>
      <c r="X2125" s="433"/>
      <c r="Y2125" s="151"/>
      <c r="Z2125" s="433"/>
      <c r="AA2125" s="433"/>
      <c r="AB2125" s="152"/>
      <c r="AC2125" s="155"/>
      <c r="AD2125" s="119"/>
      <c r="AE2125" s="78"/>
      <c r="AF2125" s="123">
        <f t="shared" si="344"/>
        <v>13617</v>
      </c>
    </row>
    <row r="2126" spans="1:33" ht="230.25" hidden="1" outlineLevel="3" thickBot="1" x14ac:dyDescent="0.25">
      <c r="A2126" s="251" t="s">
        <v>5665</v>
      </c>
      <c r="B2126" s="597"/>
      <c r="C2126" s="599"/>
      <c r="D2126" s="605"/>
      <c r="E2126" s="209" t="s">
        <v>163</v>
      </c>
      <c r="F2126" s="209" t="s">
        <v>4141</v>
      </c>
      <c r="G2126" s="160" t="s">
        <v>729</v>
      </c>
      <c r="H2126" s="535" t="s">
        <v>1227</v>
      </c>
      <c r="I2126" s="215" t="s">
        <v>768</v>
      </c>
      <c r="J2126" s="255">
        <v>1</v>
      </c>
      <c r="K2126" s="259" t="s">
        <v>185</v>
      </c>
      <c r="L2126" s="215" t="s">
        <v>411</v>
      </c>
      <c r="M2126" s="166">
        <v>1</v>
      </c>
      <c r="N2126" s="329">
        <f t="shared" si="347"/>
        <v>1</v>
      </c>
      <c r="O2126" s="551" t="s">
        <v>6563</v>
      </c>
      <c r="P2126" s="152" t="s">
        <v>103</v>
      </c>
      <c r="Q2126" s="340">
        <v>5</v>
      </c>
      <c r="R2126" s="223">
        <f t="shared" si="348"/>
        <v>5</v>
      </c>
      <c r="S2126" s="440"/>
      <c r="T2126" s="496"/>
      <c r="U2126" s="193"/>
      <c r="V2126" s="455"/>
      <c r="W2126" s="433"/>
      <c r="X2126" s="433"/>
      <c r="Y2126" s="151"/>
      <c r="Z2126" s="433"/>
      <c r="AA2126" s="433"/>
      <c r="AB2126" s="152"/>
      <c r="AC2126" s="155"/>
      <c r="AD2126" s="119"/>
      <c r="AE2126" s="78"/>
      <c r="AF2126" s="123">
        <f t="shared" si="344"/>
        <v>13618</v>
      </c>
    </row>
    <row r="2127" spans="1:33" ht="230.25" hidden="1" outlineLevel="3" thickBot="1" x14ac:dyDescent="0.25">
      <c r="A2127" s="251" t="s">
        <v>5666</v>
      </c>
      <c r="B2127" s="596" t="s">
        <v>4160</v>
      </c>
      <c r="C2127" s="623" t="s">
        <v>6379</v>
      </c>
      <c r="D2127" s="603" t="s">
        <v>1551</v>
      </c>
      <c r="E2127" s="139" t="s">
        <v>160</v>
      </c>
      <c r="F2127" s="209" t="s">
        <v>4141</v>
      </c>
      <c r="G2127" s="133" t="s">
        <v>1416</v>
      </c>
      <c r="H2127" s="535" t="s">
        <v>1227</v>
      </c>
      <c r="I2127" s="133" t="s">
        <v>768</v>
      </c>
      <c r="J2127" s="255">
        <v>1</v>
      </c>
      <c r="K2127" s="133" t="s">
        <v>193</v>
      </c>
      <c r="L2127" s="256" t="s">
        <v>430</v>
      </c>
      <c r="M2127" s="166">
        <v>1</v>
      </c>
      <c r="N2127" s="329">
        <f t="shared" si="347"/>
        <v>1</v>
      </c>
      <c r="O2127" s="551" t="s">
        <v>6563</v>
      </c>
      <c r="P2127" s="152" t="s">
        <v>103</v>
      </c>
      <c r="Q2127" s="340">
        <v>5</v>
      </c>
      <c r="R2127" s="223">
        <f t="shared" si="348"/>
        <v>5</v>
      </c>
      <c r="S2127" s="440"/>
      <c r="T2127" s="496"/>
      <c r="U2127" s="193"/>
      <c r="V2127" s="455"/>
      <c r="W2127" s="433"/>
      <c r="X2127" s="433"/>
      <c r="Y2127" s="151"/>
      <c r="Z2127" s="433"/>
      <c r="AA2127" s="433"/>
      <c r="AB2127" s="152"/>
      <c r="AC2127" s="155"/>
      <c r="AD2127" s="119"/>
      <c r="AE2127" s="78"/>
      <c r="AF2127" s="123">
        <f t="shared" si="344"/>
        <v>13619</v>
      </c>
    </row>
    <row r="2128" spans="1:33" ht="230.25" hidden="1" outlineLevel="3" thickBot="1" x14ac:dyDescent="0.25">
      <c r="A2128" s="251" t="s">
        <v>5667</v>
      </c>
      <c r="B2128" s="597"/>
      <c r="C2128" s="599"/>
      <c r="D2128" s="605"/>
      <c r="E2128" s="139" t="s">
        <v>799</v>
      </c>
      <c r="F2128" s="209" t="s">
        <v>4141</v>
      </c>
      <c r="G2128" s="160" t="s">
        <v>729</v>
      </c>
      <c r="H2128" s="535" t="s">
        <v>1227</v>
      </c>
      <c r="I2128" s="215" t="s">
        <v>768</v>
      </c>
      <c r="J2128" s="257">
        <v>1</v>
      </c>
      <c r="K2128" s="133" t="s">
        <v>193</v>
      </c>
      <c r="L2128" s="256" t="s">
        <v>430</v>
      </c>
      <c r="M2128" s="166">
        <v>1</v>
      </c>
      <c r="N2128" s="329">
        <f t="shared" si="347"/>
        <v>1</v>
      </c>
      <c r="O2128" s="551" t="s">
        <v>6563</v>
      </c>
      <c r="P2128" s="152" t="s">
        <v>103</v>
      </c>
      <c r="Q2128" s="340">
        <v>5</v>
      </c>
      <c r="R2128" s="223">
        <f t="shared" si="348"/>
        <v>5</v>
      </c>
      <c r="S2128" s="440"/>
      <c r="T2128" s="496"/>
      <c r="U2128" s="193"/>
      <c r="V2128" s="455"/>
      <c r="W2128" s="433"/>
      <c r="X2128" s="433"/>
      <c r="Y2128" s="151"/>
      <c r="Z2128" s="433"/>
      <c r="AA2128" s="433"/>
      <c r="AB2128" s="152"/>
      <c r="AC2128" s="155"/>
      <c r="AD2128" s="119"/>
      <c r="AE2128" s="78"/>
      <c r="AF2128" s="123">
        <f t="shared" si="344"/>
        <v>13620</v>
      </c>
    </row>
    <row r="2129" spans="1:32" ht="230.25" hidden="1" outlineLevel="3" thickBot="1" x14ac:dyDescent="0.25">
      <c r="A2129" s="251" t="s">
        <v>5668</v>
      </c>
      <c r="B2129" s="596" t="s">
        <v>4133</v>
      </c>
      <c r="C2129" s="637" t="s">
        <v>6380</v>
      </c>
      <c r="D2129" s="626" t="s">
        <v>1551</v>
      </c>
      <c r="E2129" s="139" t="s">
        <v>160</v>
      </c>
      <c r="F2129" s="209" t="s">
        <v>4141</v>
      </c>
      <c r="G2129" s="133" t="s">
        <v>1416</v>
      </c>
      <c r="H2129" s="535" t="s">
        <v>1227</v>
      </c>
      <c r="I2129" s="133" t="s">
        <v>768</v>
      </c>
      <c r="J2129" s="255">
        <v>1</v>
      </c>
      <c r="K2129" s="133" t="s">
        <v>193</v>
      </c>
      <c r="L2129" s="256" t="s">
        <v>430</v>
      </c>
      <c r="M2129" s="166">
        <v>1</v>
      </c>
      <c r="N2129" s="329">
        <f t="shared" si="347"/>
        <v>1</v>
      </c>
      <c r="O2129" s="551" t="s">
        <v>6563</v>
      </c>
      <c r="P2129" s="152" t="s">
        <v>103</v>
      </c>
      <c r="Q2129" s="340">
        <v>5</v>
      </c>
      <c r="R2129" s="223">
        <f t="shared" si="348"/>
        <v>5</v>
      </c>
      <c r="S2129" s="440"/>
      <c r="T2129" s="496"/>
      <c r="U2129" s="193"/>
      <c r="V2129" s="455"/>
      <c r="W2129" s="433"/>
      <c r="X2129" s="433"/>
      <c r="Y2129" s="151"/>
      <c r="Z2129" s="433"/>
      <c r="AA2129" s="433"/>
      <c r="AB2129" s="152"/>
      <c r="AC2129" s="155"/>
      <c r="AD2129" s="119"/>
      <c r="AE2129" s="78"/>
      <c r="AF2129" s="123">
        <f t="shared" si="344"/>
        <v>13621</v>
      </c>
    </row>
    <row r="2130" spans="1:32" ht="230.25" hidden="1" outlineLevel="3" thickBot="1" x14ac:dyDescent="0.25">
      <c r="A2130" s="251" t="s">
        <v>5669</v>
      </c>
      <c r="B2130" s="597"/>
      <c r="C2130" s="637"/>
      <c r="D2130" s="626"/>
      <c r="E2130" s="139" t="s">
        <v>799</v>
      </c>
      <c r="F2130" s="209" t="s">
        <v>4141</v>
      </c>
      <c r="G2130" s="160" t="s">
        <v>729</v>
      </c>
      <c r="H2130" s="535" t="s">
        <v>1227</v>
      </c>
      <c r="I2130" s="215" t="s">
        <v>768</v>
      </c>
      <c r="J2130" s="257">
        <v>1</v>
      </c>
      <c r="K2130" s="133" t="s">
        <v>193</v>
      </c>
      <c r="L2130" s="256" t="s">
        <v>430</v>
      </c>
      <c r="M2130" s="166">
        <v>1</v>
      </c>
      <c r="N2130" s="329">
        <f t="shared" si="347"/>
        <v>1</v>
      </c>
      <c r="O2130" s="551" t="s">
        <v>6563</v>
      </c>
      <c r="P2130" s="152" t="s">
        <v>103</v>
      </c>
      <c r="Q2130" s="340">
        <v>5</v>
      </c>
      <c r="R2130" s="223">
        <f t="shared" si="348"/>
        <v>5</v>
      </c>
      <c r="S2130" s="440"/>
      <c r="T2130" s="496"/>
      <c r="U2130" s="193"/>
      <c r="V2130" s="455"/>
      <c r="W2130" s="433"/>
      <c r="X2130" s="433"/>
      <c r="Y2130" s="151"/>
      <c r="Z2130" s="433"/>
      <c r="AA2130" s="433"/>
      <c r="AB2130" s="152"/>
      <c r="AC2130" s="155"/>
      <c r="AD2130" s="119"/>
      <c r="AE2130" s="78"/>
      <c r="AF2130" s="123">
        <f t="shared" si="344"/>
        <v>13622</v>
      </c>
    </row>
    <row r="2131" spans="1:32" ht="230.25" hidden="1" outlineLevel="3" thickBot="1" x14ac:dyDescent="0.25">
      <c r="A2131" s="144" t="s">
        <v>1722</v>
      </c>
      <c r="B2131" s="312" t="s">
        <v>1479</v>
      </c>
      <c r="C2131" s="274" t="s">
        <v>4161</v>
      </c>
      <c r="D2131" s="168" t="s">
        <v>319</v>
      </c>
      <c r="E2131" s="225" t="s">
        <v>170</v>
      </c>
      <c r="F2131" s="225" t="s">
        <v>1466</v>
      </c>
      <c r="G2131" s="204" t="s">
        <v>1176</v>
      </c>
      <c r="H2131" s="530" t="s">
        <v>1227</v>
      </c>
      <c r="I2131" s="185" t="s">
        <v>768</v>
      </c>
      <c r="J2131" s="146">
        <v>2</v>
      </c>
      <c r="K2131" s="186" t="s">
        <v>404</v>
      </c>
      <c r="L2131" s="207" t="s">
        <v>405</v>
      </c>
      <c r="M2131" s="148">
        <v>2</v>
      </c>
      <c r="N2131" s="330">
        <f t="shared" si="347"/>
        <v>4</v>
      </c>
      <c r="O2131" s="551" t="s">
        <v>6563</v>
      </c>
      <c r="P2131" s="157" t="s">
        <v>103</v>
      </c>
      <c r="Q2131" s="338">
        <v>5</v>
      </c>
      <c r="R2131" s="222">
        <f t="shared" si="348"/>
        <v>20</v>
      </c>
      <c r="S2131" s="440"/>
      <c r="T2131" s="496"/>
      <c r="U2131" s="193"/>
      <c r="V2131" s="455"/>
      <c r="W2131" s="433"/>
      <c r="X2131" s="433"/>
      <c r="Y2131" s="151"/>
      <c r="Z2131" s="433"/>
      <c r="AA2131" s="433"/>
      <c r="AB2131" s="152"/>
      <c r="AC2131" s="155"/>
      <c r="AD2131" s="119"/>
      <c r="AE2131" s="78"/>
      <c r="AF2131" s="123">
        <f t="shared" si="344"/>
        <v>-9929</v>
      </c>
    </row>
    <row r="2132" spans="1:32" ht="21" outlineLevel="2" collapsed="1" thickBot="1" x14ac:dyDescent="0.25">
      <c r="A2132" s="144"/>
      <c r="B2132" s="379" t="s">
        <v>4180</v>
      </c>
      <c r="C2132" s="272"/>
      <c r="D2132" s="117"/>
      <c r="E2132" s="379"/>
      <c r="F2132" s="117"/>
      <c r="G2132" s="117"/>
      <c r="H2132" s="117"/>
      <c r="I2132" s="117"/>
      <c r="J2132" s="117"/>
      <c r="K2132" s="117"/>
      <c r="L2132" s="117"/>
      <c r="M2132" s="117"/>
      <c r="N2132" s="117"/>
      <c r="O2132" s="117"/>
      <c r="P2132" s="117"/>
      <c r="Q2132" s="117"/>
      <c r="R2132" s="117"/>
      <c r="S2132" s="117"/>
      <c r="T2132" s="200"/>
      <c r="U2132" s="200"/>
      <c r="V2132" s="117"/>
      <c r="W2132" s="200"/>
      <c r="X2132" s="200"/>
      <c r="Y2132" s="200"/>
      <c r="Z2132" s="200"/>
      <c r="AA2132" s="200"/>
      <c r="AB2132" s="200"/>
      <c r="AC2132" s="200"/>
      <c r="AD2132" s="201"/>
      <c r="AE2132" s="78"/>
      <c r="AF2132" s="123">
        <f t="shared" si="344"/>
        <v>0</v>
      </c>
    </row>
    <row r="2133" spans="1:32" ht="230.25" hidden="1" outlineLevel="3" thickBot="1" x14ac:dyDescent="0.25">
      <c r="A2133" s="251" t="s">
        <v>5670</v>
      </c>
      <c r="B2133" s="633" t="s">
        <v>4184</v>
      </c>
      <c r="C2133" s="634" t="s">
        <v>4181</v>
      </c>
      <c r="D2133" s="636" t="s">
        <v>3844</v>
      </c>
      <c r="E2133" s="209" t="s">
        <v>786</v>
      </c>
      <c r="F2133" s="209" t="s">
        <v>4445</v>
      </c>
      <c r="G2133" s="209" t="s">
        <v>729</v>
      </c>
      <c r="H2133" s="526" t="s">
        <v>1227</v>
      </c>
      <c r="I2133" s="215" t="s">
        <v>768</v>
      </c>
      <c r="J2133" s="255">
        <v>1</v>
      </c>
      <c r="K2133" s="367" t="s">
        <v>444</v>
      </c>
      <c r="L2133" s="215" t="s">
        <v>743</v>
      </c>
      <c r="M2133" s="131">
        <v>1</v>
      </c>
      <c r="N2133" s="132">
        <f t="shared" ref="N2133:N2139" si="349">J2133*M2133</f>
        <v>1</v>
      </c>
      <c r="O2133" s="551" t="s">
        <v>6563</v>
      </c>
      <c r="P2133" s="70" t="s">
        <v>103</v>
      </c>
      <c r="Q2133" s="321">
        <v>5</v>
      </c>
      <c r="R2133" s="171">
        <f t="shared" ref="R2133:R2139" si="350">J2133*M2133*Q2133</f>
        <v>5</v>
      </c>
      <c r="S2133" s="159"/>
      <c r="T2133" s="494"/>
      <c r="U2133" s="451"/>
      <c r="V2133" s="451"/>
      <c r="W2133" s="209"/>
      <c r="X2133" s="209"/>
      <c r="Y2133" s="211"/>
      <c r="Z2133" s="209"/>
      <c r="AA2133" s="209"/>
      <c r="AB2133" s="160"/>
      <c r="AC2133" s="155"/>
      <c r="AD2133" s="119"/>
      <c r="AE2133" s="78"/>
      <c r="AF2133" s="123">
        <f t="shared" si="344"/>
        <v>13623</v>
      </c>
    </row>
    <row r="2134" spans="1:32" ht="230.25" hidden="1" outlineLevel="3" thickBot="1" x14ac:dyDescent="0.25">
      <c r="A2134" s="251" t="s">
        <v>5671</v>
      </c>
      <c r="B2134" s="597"/>
      <c r="C2134" s="635"/>
      <c r="D2134" s="627"/>
      <c r="E2134" s="209" t="s">
        <v>788</v>
      </c>
      <c r="F2134" s="209" t="s">
        <v>4446</v>
      </c>
      <c r="G2134" s="209" t="s">
        <v>729</v>
      </c>
      <c r="H2134" s="526" t="s">
        <v>1227</v>
      </c>
      <c r="I2134" s="215" t="s">
        <v>768</v>
      </c>
      <c r="J2134" s="255">
        <v>1</v>
      </c>
      <c r="K2134" s="367" t="s">
        <v>444</v>
      </c>
      <c r="L2134" s="215" t="s">
        <v>743</v>
      </c>
      <c r="M2134" s="131">
        <v>1</v>
      </c>
      <c r="N2134" s="132">
        <f t="shared" si="349"/>
        <v>1</v>
      </c>
      <c r="O2134" s="551" t="s">
        <v>6563</v>
      </c>
      <c r="P2134" s="70" t="s">
        <v>103</v>
      </c>
      <c r="Q2134" s="321">
        <v>5</v>
      </c>
      <c r="R2134" s="171">
        <f t="shared" si="350"/>
        <v>5</v>
      </c>
      <c r="S2134" s="159"/>
      <c r="T2134" s="494"/>
      <c r="U2134" s="451"/>
      <c r="V2134" s="451"/>
      <c r="W2134" s="209"/>
      <c r="X2134" s="209"/>
      <c r="Y2134" s="211"/>
      <c r="Z2134" s="209"/>
      <c r="AA2134" s="209"/>
      <c r="AB2134" s="160"/>
      <c r="AC2134" s="155"/>
      <c r="AD2134" s="119"/>
      <c r="AE2134" s="78"/>
      <c r="AF2134" s="123">
        <f t="shared" si="344"/>
        <v>13624</v>
      </c>
    </row>
    <row r="2135" spans="1:32" ht="230.25" hidden="1" outlineLevel="3" thickBot="1" x14ac:dyDescent="0.25">
      <c r="A2135" s="251" t="s">
        <v>5672</v>
      </c>
      <c r="B2135" s="221" t="s">
        <v>4185</v>
      </c>
      <c r="C2135" s="326" t="s">
        <v>4186</v>
      </c>
      <c r="D2135" s="212" t="s">
        <v>4447</v>
      </c>
      <c r="E2135" s="209" t="s">
        <v>183</v>
      </c>
      <c r="F2135" s="209" t="s">
        <v>4448</v>
      </c>
      <c r="G2135" s="209" t="s">
        <v>729</v>
      </c>
      <c r="H2135" s="526" t="s">
        <v>1227</v>
      </c>
      <c r="I2135" s="215" t="s">
        <v>768</v>
      </c>
      <c r="J2135" s="255">
        <v>1</v>
      </c>
      <c r="K2135" s="367" t="s">
        <v>444</v>
      </c>
      <c r="L2135" s="215" t="s">
        <v>743</v>
      </c>
      <c r="M2135" s="194">
        <v>1</v>
      </c>
      <c r="N2135" s="132">
        <f t="shared" si="349"/>
        <v>1</v>
      </c>
      <c r="O2135" s="551" t="s">
        <v>6563</v>
      </c>
      <c r="P2135" s="70" t="s">
        <v>103</v>
      </c>
      <c r="Q2135" s="321">
        <v>5</v>
      </c>
      <c r="R2135" s="171">
        <f t="shared" si="350"/>
        <v>5</v>
      </c>
      <c r="S2135" s="159"/>
      <c r="T2135" s="494"/>
      <c r="U2135" s="451"/>
      <c r="V2135" s="451"/>
      <c r="W2135" s="209"/>
      <c r="X2135" s="209"/>
      <c r="Y2135" s="211"/>
      <c r="Z2135" s="209"/>
      <c r="AA2135" s="209"/>
      <c r="AB2135" s="160"/>
      <c r="AC2135" s="155"/>
      <c r="AD2135" s="119"/>
      <c r="AE2135" s="78"/>
      <c r="AF2135" s="123">
        <f t="shared" si="344"/>
        <v>13625</v>
      </c>
    </row>
    <row r="2136" spans="1:32" ht="230.25" hidden="1" outlineLevel="3" thickBot="1" x14ac:dyDescent="0.25">
      <c r="A2136" s="251" t="s">
        <v>5673</v>
      </c>
      <c r="B2136" s="596" t="s">
        <v>4182</v>
      </c>
      <c r="C2136" s="600" t="s">
        <v>4196</v>
      </c>
      <c r="D2136" s="624" t="s">
        <v>443</v>
      </c>
      <c r="E2136" s="209" t="s">
        <v>208</v>
      </c>
      <c r="F2136" s="209" t="s">
        <v>2410</v>
      </c>
      <c r="G2136" s="143" t="s">
        <v>1254</v>
      </c>
      <c r="H2136" s="526" t="s">
        <v>1227</v>
      </c>
      <c r="I2136" s="215" t="s">
        <v>768</v>
      </c>
      <c r="J2136" s="255">
        <v>1</v>
      </c>
      <c r="K2136" s="259" t="s">
        <v>192</v>
      </c>
      <c r="L2136" s="215" t="s">
        <v>203</v>
      </c>
      <c r="M2136" s="148">
        <v>1</v>
      </c>
      <c r="N2136" s="132">
        <f t="shared" si="349"/>
        <v>1</v>
      </c>
      <c r="O2136" s="551" t="s">
        <v>6563</v>
      </c>
      <c r="P2136" s="70" t="s">
        <v>103</v>
      </c>
      <c r="Q2136" s="321">
        <v>5</v>
      </c>
      <c r="R2136" s="171">
        <f t="shared" si="350"/>
        <v>5</v>
      </c>
      <c r="S2136" s="443"/>
      <c r="T2136" s="494"/>
      <c r="U2136" s="451"/>
      <c r="V2136" s="451"/>
      <c r="W2136" s="431"/>
      <c r="X2136" s="431"/>
      <c r="Y2136" s="429"/>
      <c r="Z2136" s="431"/>
      <c r="AA2136" s="431"/>
      <c r="AB2136" s="444"/>
      <c r="AC2136" s="155"/>
      <c r="AD2136" s="119"/>
      <c r="AE2136" s="78"/>
      <c r="AF2136" s="123">
        <f t="shared" si="344"/>
        <v>13626</v>
      </c>
    </row>
    <row r="2137" spans="1:32" ht="230.25" hidden="1" outlineLevel="3" thickBot="1" x14ac:dyDescent="0.25">
      <c r="A2137" s="251" t="s">
        <v>5674</v>
      </c>
      <c r="B2137" s="597"/>
      <c r="C2137" s="602"/>
      <c r="D2137" s="625"/>
      <c r="E2137" s="209" t="s">
        <v>255</v>
      </c>
      <c r="F2137" s="209" t="s">
        <v>4183</v>
      </c>
      <c r="G2137" s="143" t="s">
        <v>4218</v>
      </c>
      <c r="H2137" s="526" t="s">
        <v>1803</v>
      </c>
      <c r="I2137" s="215" t="s">
        <v>3018</v>
      </c>
      <c r="J2137" s="257">
        <v>3</v>
      </c>
      <c r="K2137" s="178" t="s">
        <v>453</v>
      </c>
      <c r="L2137" s="256" t="s">
        <v>449</v>
      </c>
      <c r="M2137" s="131">
        <v>2</v>
      </c>
      <c r="N2137" s="132">
        <f t="shared" si="349"/>
        <v>6</v>
      </c>
      <c r="O2137" s="551" t="s">
        <v>6563</v>
      </c>
      <c r="P2137" s="158" t="s">
        <v>6348</v>
      </c>
      <c r="Q2137" s="338">
        <v>3</v>
      </c>
      <c r="R2137" s="149">
        <f t="shared" si="350"/>
        <v>18</v>
      </c>
      <c r="S2137" s="443"/>
      <c r="T2137" s="494"/>
      <c r="U2137" s="451"/>
      <c r="V2137" s="451"/>
      <c r="W2137" s="431"/>
      <c r="X2137" s="431"/>
      <c r="Y2137" s="429"/>
      <c r="Z2137" s="431"/>
      <c r="AA2137" s="431"/>
      <c r="AB2137" s="444"/>
      <c r="AC2137" s="155"/>
      <c r="AD2137" s="119"/>
      <c r="AE2137" s="78"/>
      <c r="AF2137" s="123">
        <f t="shared" si="344"/>
        <v>13627</v>
      </c>
    </row>
    <row r="2138" spans="1:32" ht="230.25" hidden="1" outlineLevel="3" thickBot="1" x14ac:dyDescent="0.25">
      <c r="A2138" s="251" t="s">
        <v>1723</v>
      </c>
      <c r="B2138" s="606" t="s">
        <v>5839</v>
      </c>
      <c r="C2138" s="623" t="s">
        <v>2268</v>
      </c>
      <c r="D2138" s="603" t="s">
        <v>5844</v>
      </c>
      <c r="E2138" s="139" t="s">
        <v>402</v>
      </c>
      <c r="F2138" s="209" t="s">
        <v>1515</v>
      </c>
      <c r="G2138" s="344" t="s">
        <v>1557</v>
      </c>
      <c r="H2138" s="398" t="s">
        <v>1227</v>
      </c>
      <c r="I2138" s="215" t="s">
        <v>768</v>
      </c>
      <c r="J2138" s="255">
        <v>1</v>
      </c>
      <c r="K2138" s="178" t="s">
        <v>193</v>
      </c>
      <c r="L2138" s="215" t="s">
        <v>430</v>
      </c>
      <c r="M2138" s="253">
        <v>1</v>
      </c>
      <c r="N2138" s="147">
        <f t="shared" si="349"/>
        <v>1</v>
      </c>
      <c r="O2138" s="551" t="s">
        <v>6563</v>
      </c>
      <c r="P2138" s="70" t="s">
        <v>103</v>
      </c>
      <c r="Q2138" s="339">
        <v>5</v>
      </c>
      <c r="R2138" s="350">
        <f t="shared" si="350"/>
        <v>5</v>
      </c>
      <c r="S2138" s="443"/>
      <c r="T2138" s="494"/>
      <c r="U2138" s="451"/>
      <c r="V2138" s="451"/>
      <c r="W2138" s="431"/>
      <c r="X2138" s="431"/>
      <c r="Y2138" s="429"/>
      <c r="Z2138" s="431"/>
      <c r="AA2138" s="431"/>
      <c r="AB2138" s="444"/>
      <c r="AC2138" s="155"/>
      <c r="AD2138" s="119"/>
      <c r="AE2138" s="78"/>
      <c r="AF2138" s="123">
        <f t="shared" si="344"/>
        <v>-9930</v>
      </c>
    </row>
    <row r="2139" spans="1:32" ht="230.25" hidden="1" outlineLevel="3" thickBot="1" x14ac:dyDescent="0.25">
      <c r="A2139" s="251" t="s">
        <v>1724</v>
      </c>
      <c r="B2139" s="629"/>
      <c r="C2139" s="598"/>
      <c r="D2139" s="604"/>
      <c r="E2139" s="139" t="s">
        <v>408</v>
      </c>
      <c r="F2139" s="209" t="s">
        <v>1516</v>
      </c>
      <c r="G2139" s="133" t="s">
        <v>1609</v>
      </c>
      <c r="H2139" s="398" t="s">
        <v>1227</v>
      </c>
      <c r="I2139" s="215" t="s">
        <v>1610</v>
      </c>
      <c r="J2139" s="255">
        <v>2</v>
      </c>
      <c r="K2139" s="178" t="s">
        <v>193</v>
      </c>
      <c r="L2139" s="215" t="s">
        <v>430</v>
      </c>
      <c r="M2139" s="253">
        <v>1</v>
      </c>
      <c r="N2139" s="147">
        <f t="shared" si="349"/>
        <v>2</v>
      </c>
      <c r="O2139" s="551" t="s">
        <v>6563</v>
      </c>
      <c r="P2139" s="70" t="s">
        <v>103</v>
      </c>
      <c r="Q2139" s="321">
        <v>5</v>
      </c>
      <c r="R2139" s="350">
        <f t="shared" si="350"/>
        <v>10</v>
      </c>
      <c r="S2139" s="443"/>
      <c r="T2139" s="494"/>
      <c r="U2139" s="451"/>
      <c r="V2139" s="451"/>
      <c r="W2139" s="431"/>
      <c r="X2139" s="431"/>
      <c r="Y2139" s="429"/>
      <c r="Z2139" s="431"/>
      <c r="AA2139" s="431"/>
      <c r="AB2139" s="444"/>
      <c r="AC2139" s="155"/>
      <c r="AD2139" s="119"/>
      <c r="AE2139" s="78"/>
      <c r="AF2139" s="123">
        <f t="shared" si="344"/>
        <v>-9931</v>
      </c>
    </row>
    <row r="2140" spans="1:32" ht="230.25" hidden="1" outlineLevel="3" thickBot="1" x14ac:dyDescent="0.25">
      <c r="A2140" s="460" t="s">
        <v>6296</v>
      </c>
      <c r="B2140" s="607"/>
      <c r="C2140" s="599"/>
      <c r="D2140" s="605"/>
      <c r="E2140" s="459" t="s">
        <v>5975</v>
      </c>
      <c r="F2140" s="209" t="s">
        <v>1554</v>
      </c>
      <c r="G2140" s="133" t="s">
        <v>1609</v>
      </c>
      <c r="H2140" s="398" t="s">
        <v>1227</v>
      </c>
      <c r="I2140" s="215" t="s">
        <v>1610</v>
      </c>
      <c r="J2140" s="255">
        <v>2</v>
      </c>
      <c r="K2140" s="178" t="s">
        <v>6120</v>
      </c>
      <c r="L2140" s="256" t="s">
        <v>6133</v>
      </c>
      <c r="M2140" s="166">
        <v>2</v>
      </c>
      <c r="N2140" s="147">
        <f>J2140*M2140</f>
        <v>4</v>
      </c>
      <c r="O2140" s="551" t="s">
        <v>6563</v>
      </c>
      <c r="P2140" s="70" t="s">
        <v>103</v>
      </c>
      <c r="Q2140" s="321">
        <v>5</v>
      </c>
      <c r="R2140" s="350">
        <f>J2140*M2140*Q2140</f>
        <v>20</v>
      </c>
      <c r="S2140" s="443"/>
      <c r="T2140" s="494"/>
      <c r="U2140" s="451"/>
      <c r="V2140" s="451"/>
      <c r="W2140" s="431"/>
      <c r="X2140" s="431"/>
      <c r="Y2140" s="429"/>
      <c r="Z2140" s="431"/>
      <c r="AA2140" s="431"/>
      <c r="AB2140" s="444"/>
      <c r="AC2140" s="155"/>
      <c r="AD2140" s="119"/>
      <c r="AE2140" s="78"/>
      <c r="AF2140" s="123">
        <f t="shared" si="344"/>
        <v>14846</v>
      </c>
    </row>
    <row r="2141" spans="1:32" ht="230.25" hidden="1" outlineLevel="3" thickBot="1" x14ac:dyDescent="0.25">
      <c r="A2141" s="251" t="s">
        <v>1725</v>
      </c>
      <c r="B2141" s="606" t="s">
        <v>5839</v>
      </c>
      <c r="C2141" s="623" t="s">
        <v>2269</v>
      </c>
      <c r="D2141" s="603" t="s">
        <v>5845</v>
      </c>
      <c r="E2141" s="139" t="s">
        <v>402</v>
      </c>
      <c r="F2141" s="209" t="s">
        <v>1554</v>
      </c>
      <c r="G2141" s="133" t="s">
        <v>1609</v>
      </c>
      <c r="H2141" s="398" t="s">
        <v>1227</v>
      </c>
      <c r="I2141" s="215" t="s">
        <v>1610</v>
      </c>
      <c r="J2141" s="255">
        <v>2</v>
      </c>
      <c r="K2141" s="178" t="s">
        <v>193</v>
      </c>
      <c r="L2141" s="215" t="s">
        <v>430</v>
      </c>
      <c r="M2141" s="253">
        <v>1</v>
      </c>
      <c r="N2141" s="147">
        <f>J2141*M2141</f>
        <v>2</v>
      </c>
      <c r="O2141" s="551" t="s">
        <v>6563</v>
      </c>
      <c r="P2141" s="70" t="s">
        <v>103</v>
      </c>
      <c r="Q2141" s="321">
        <v>5</v>
      </c>
      <c r="R2141" s="350">
        <f>J2141*M2141*Q2141</f>
        <v>10</v>
      </c>
      <c r="S2141" s="443"/>
      <c r="T2141" s="494"/>
      <c r="U2141" s="451"/>
      <c r="V2141" s="451"/>
      <c r="W2141" s="431"/>
      <c r="X2141" s="431"/>
      <c r="Y2141" s="429"/>
      <c r="Z2141" s="431"/>
      <c r="AA2141" s="431"/>
      <c r="AB2141" s="444"/>
      <c r="AC2141" s="155"/>
      <c r="AD2141" s="119"/>
      <c r="AE2141" s="78"/>
      <c r="AF2141" s="123">
        <f t="shared" si="344"/>
        <v>-9932</v>
      </c>
    </row>
    <row r="2142" spans="1:32" ht="230.25" hidden="1" outlineLevel="3" thickBot="1" x14ac:dyDescent="0.25">
      <c r="A2142" s="251" t="s">
        <v>1726</v>
      </c>
      <c r="B2142" s="629"/>
      <c r="C2142" s="598"/>
      <c r="D2142" s="604"/>
      <c r="E2142" s="139" t="s">
        <v>408</v>
      </c>
      <c r="F2142" s="209" t="s">
        <v>1554</v>
      </c>
      <c r="G2142" s="133" t="s">
        <v>1609</v>
      </c>
      <c r="H2142" s="398" t="s">
        <v>1227</v>
      </c>
      <c r="I2142" s="215" t="s">
        <v>1610</v>
      </c>
      <c r="J2142" s="255">
        <v>2</v>
      </c>
      <c r="K2142" s="178" t="s">
        <v>193</v>
      </c>
      <c r="L2142" s="215" t="s">
        <v>430</v>
      </c>
      <c r="M2142" s="253">
        <v>1</v>
      </c>
      <c r="N2142" s="147">
        <f>J2142*M2142</f>
        <v>2</v>
      </c>
      <c r="O2142" s="551" t="s">
        <v>6563</v>
      </c>
      <c r="P2142" s="70" t="s">
        <v>103</v>
      </c>
      <c r="Q2142" s="321">
        <v>5</v>
      </c>
      <c r="R2142" s="350">
        <f>J2142*M2142*Q2142</f>
        <v>10</v>
      </c>
      <c r="S2142" s="443"/>
      <c r="T2142" s="494"/>
      <c r="U2142" s="451"/>
      <c r="V2142" s="451"/>
      <c r="W2142" s="431"/>
      <c r="X2142" s="431"/>
      <c r="Y2142" s="429"/>
      <c r="Z2142" s="431"/>
      <c r="AA2142" s="431"/>
      <c r="AB2142" s="444"/>
      <c r="AC2142" s="155"/>
      <c r="AD2142" s="119"/>
      <c r="AE2142" s="78"/>
      <c r="AF2142" s="123">
        <f t="shared" si="344"/>
        <v>-9933</v>
      </c>
    </row>
    <row r="2143" spans="1:32" ht="230.25" hidden="1" outlineLevel="3" thickBot="1" x14ac:dyDescent="0.25">
      <c r="A2143" s="460" t="s">
        <v>6297</v>
      </c>
      <c r="B2143" s="607"/>
      <c r="C2143" s="599"/>
      <c r="D2143" s="605"/>
      <c r="E2143" s="459" t="s">
        <v>5975</v>
      </c>
      <c r="F2143" s="209" t="s">
        <v>1554</v>
      </c>
      <c r="G2143" s="133" t="s">
        <v>1609</v>
      </c>
      <c r="H2143" s="398" t="s">
        <v>1227</v>
      </c>
      <c r="I2143" s="215" t="s">
        <v>1610</v>
      </c>
      <c r="J2143" s="255">
        <v>2</v>
      </c>
      <c r="K2143" s="178" t="s">
        <v>6120</v>
      </c>
      <c r="L2143" s="256" t="s">
        <v>6133</v>
      </c>
      <c r="M2143" s="166">
        <v>2</v>
      </c>
      <c r="N2143" s="147">
        <f>J2143*M2143</f>
        <v>4</v>
      </c>
      <c r="O2143" s="551" t="s">
        <v>6563</v>
      </c>
      <c r="P2143" s="70" t="s">
        <v>103</v>
      </c>
      <c r="Q2143" s="321">
        <v>5</v>
      </c>
      <c r="R2143" s="350">
        <f>J2143*M2143*Q2143</f>
        <v>20</v>
      </c>
      <c r="S2143" s="443"/>
      <c r="T2143" s="494"/>
      <c r="U2143" s="451"/>
      <c r="V2143" s="451"/>
      <c r="W2143" s="431"/>
      <c r="X2143" s="431"/>
      <c r="Y2143" s="429"/>
      <c r="Z2143" s="431"/>
      <c r="AA2143" s="431"/>
      <c r="AB2143" s="444"/>
      <c r="AC2143" s="155"/>
      <c r="AD2143" s="119"/>
      <c r="AE2143" s="78"/>
      <c r="AF2143" s="123">
        <f t="shared" si="344"/>
        <v>14847</v>
      </c>
    </row>
    <row r="2144" spans="1:32" ht="230.25" hidden="1" outlineLevel="3" thickBot="1" x14ac:dyDescent="0.25">
      <c r="A2144" s="251" t="s">
        <v>1727</v>
      </c>
      <c r="B2144" s="658" t="s">
        <v>5840</v>
      </c>
      <c r="C2144" s="635" t="s">
        <v>2270</v>
      </c>
      <c r="D2144" s="596" t="s">
        <v>5846</v>
      </c>
      <c r="E2144" s="139" t="s">
        <v>160</v>
      </c>
      <c r="F2144" s="209" t="s">
        <v>1558</v>
      </c>
      <c r="G2144" s="344" t="s">
        <v>1557</v>
      </c>
      <c r="H2144" s="398" t="s">
        <v>1227</v>
      </c>
      <c r="I2144" s="215" t="s">
        <v>768</v>
      </c>
      <c r="J2144" s="255">
        <v>1</v>
      </c>
      <c r="K2144" s="178" t="s">
        <v>403</v>
      </c>
      <c r="L2144" s="256" t="s">
        <v>1559</v>
      </c>
      <c r="M2144" s="166">
        <v>1</v>
      </c>
      <c r="N2144" s="147">
        <f t="shared" ref="N2144:N2152" si="351">J2144*M2144</f>
        <v>1</v>
      </c>
      <c r="O2144" s="551" t="s">
        <v>6563</v>
      </c>
      <c r="P2144" s="70" t="s">
        <v>103</v>
      </c>
      <c r="Q2144" s="339">
        <v>5</v>
      </c>
      <c r="R2144" s="350">
        <f t="shared" ref="R2144:R2152" si="352">J2144*M2144*Q2144</f>
        <v>5</v>
      </c>
      <c r="S2144" s="443"/>
      <c r="T2144" s="494"/>
      <c r="U2144" s="451"/>
      <c r="V2144" s="451"/>
      <c r="W2144" s="431"/>
      <c r="X2144" s="431"/>
      <c r="Y2144" s="429"/>
      <c r="Z2144" s="431"/>
      <c r="AA2144" s="431"/>
      <c r="AB2144" s="444"/>
      <c r="AC2144" s="155"/>
      <c r="AD2144" s="119"/>
      <c r="AE2144" s="78"/>
      <c r="AF2144" s="123">
        <f t="shared" si="344"/>
        <v>-9934</v>
      </c>
    </row>
    <row r="2145" spans="1:32" ht="230.25" hidden="1" outlineLevel="3" thickBot="1" x14ac:dyDescent="0.25">
      <c r="A2145" s="251" t="s">
        <v>1728</v>
      </c>
      <c r="B2145" s="660"/>
      <c r="C2145" s="635"/>
      <c r="D2145" s="597"/>
      <c r="E2145" s="139" t="s">
        <v>1445</v>
      </c>
      <c r="F2145" s="209" t="s">
        <v>1510</v>
      </c>
      <c r="G2145" s="133" t="s">
        <v>1509</v>
      </c>
      <c r="H2145" s="398" t="s">
        <v>1227</v>
      </c>
      <c r="I2145" s="215" t="s">
        <v>1610</v>
      </c>
      <c r="J2145" s="255">
        <v>2</v>
      </c>
      <c r="K2145" s="178" t="s">
        <v>403</v>
      </c>
      <c r="L2145" s="256" t="s">
        <v>1559</v>
      </c>
      <c r="M2145" s="166">
        <v>1</v>
      </c>
      <c r="N2145" s="147">
        <f t="shared" si="351"/>
        <v>2</v>
      </c>
      <c r="O2145" s="551" t="s">
        <v>6563</v>
      </c>
      <c r="P2145" s="70" t="s">
        <v>103</v>
      </c>
      <c r="Q2145" s="321">
        <v>5</v>
      </c>
      <c r="R2145" s="350">
        <f t="shared" si="352"/>
        <v>10</v>
      </c>
      <c r="S2145" s="443"/>
      <c r="T2145" s="494"/>
      <c r="U2145" s="451"/>
      <c r="V2145" s="451"/>
      <c r="W2145" s="431"/>
      <c r="X2145" s="431"/>
      <c r="Y2145" s="429"/>
      <c r="Z2145" s="431"/>
      <c r="AA2145" s="431"/>
      <c r="AB2145" s="444"/>
      <c r="AC2145" s="155"/>
      <c r="AD2145" s="119"/>
      <c r="AE2145" s="78"/>
      <c r="AF2145" s="123">
        <f t="shared" si="344"/>
        <v>-9935</v>
      </c>
    </row>
    <row r="2146" spans="1:32" ht="230.25" hidden="1" outlineLevel="3" thickBot="1" x14ac:dyDescent="0.25">
      <c r="A2146" s="251" t="s">
        <v>1729</v>
      </c>
      <c r="B2146" s="754" t="s">
        <v>5841</v>
      </c>
      <c r="C2146" s="635" t="s">
        <v>2271</v>
      </c>
      <c r="D2146" s="639" t="s">
        <v>5849</v>
      </c>
      <c r="E2146" s="139" t="s">
        <v>160</v>
      </c>
      <c r="F2146" s="209" t="s">
        <v>1560</v>
      </c>
      <c r="G2146" s="133" t="s">
        <v>1509</v>
      </c>
      <c r="H2146" s="398" t="s">
        <v>1227</v>
      </c>
      <c r="I2146" s="215" t="s">
        <v>1610</v>
      </c>
      <c r="J2146" s="255">
        <v>2</v>
      </c>
      <c r="K2146" s="133" t="s">
        <v>193</v>
      </c>
      <c r="L2146" s="256" t="s">
        <v>430</v>
      </c>
      <c r="M2146" s="166">
        <v>1</v>
      </c>
      <c r="N2146" s="147">
        <f t="shared" si="351"/>
        <v>2</v>
      </c>
      <c r="O2146" s="551" t="s">
        <v>6563</v>
      </c>
      <c r="P2146" s="70" t="s">
        <v>103</v>
      </c>
      <c r="Q2146" s="321">
        <v>5</v>
      </c>
      <c r="R2146" s="350">
        <f t="shared" si="352"/>
        <v>10</v>
      </c>
      <c r="S2146" s="443"/>
      <c r="T2146" s="494"/>
      <c r="U2146" s="451"/>
      <c r="V2146" s="451"/>
      <c r="W2146" s="431"/>
      <c r="X2146" s="431"/>
      <c r="Y2146" s="429"/>
      <c r="Z2146" s="431"/>
      <c r="AA2146" s="431"/>
      <c r="AB2146" s="444"/>
      <c r="AC2146" s="155"/>
      <c r="AD2146" s="119"/>
      <c r="AE2146" s="78"/>
      <c r="AF2146" s="123">
        <f t="shared" si="344"/>
        <v>-9936</v>
      </c>
    </row>
    <row r="2147" spans="1:32" ht="230.25" hidden="1" outlineLevel="3" thickBot="1" x14ac:dyDescent="0.25">
      <c r="A2147" s="251" t="s">
        <v>1730</v>
      </c>
      <c r="B2147" s="754"/>
      <c r="C2147" s="635"/>
      <c r="D2147" s="639"/>
      <c r="E2147" s="139" t="s">
        <v>1445</v>
      </c>
      <c r="F2147" s="139" t="s">
        <v>1511</v>
      </c>
      <c r="G2147" s="133" t="s">
        <v>1416</v>
      </c>
      <c r="H2147" s="398" t="s">
        <v>1227</v>
      </c>
      <c r="I2147" s="133" t="s">
        <v>768</v>
      </c>
      <c r="J2147" s="255">
        <v>1</v>
      </c>
      <c r="K2147" s="133" t="s">
        <v>193</v>
      </c>
      <c r="L2147" s="256" t="s">
        <v>1199</v>
      </c>
      <c r="M2147" s="333">
        <v>1</v>
      </c>
      <c r="N2147" s="147">
        <f t="shared" si="351"/>
        <v>1</v>
      </c>
      <c r="O2147" s="551" t="s">
        <v>6563</v>
      </c>
      <c r="P2147" s="152" t="s">
        <v>103</v>
      </c>
      <c r="Q2147" s="339">
        <v>5</v>
      </c>
      <c r="R2147" s="350">
        <f t="shared" si="352"/>
        <v>5</v>
      </c>
      <c r="S2147" s="443"/>
      <c r="T2147" s="494"/>
      <c r="U2147" s="451"/>
      <c r="V2147" s="451"/>
      <c r="W2147" s="431"/>
      <c r="X2147" s="431"/>
      <c r="Y2147" s="429"/>
      <c r="Z2147" s="431"/>
      <c r="AA2147" s="431"/>
      <c r="AB2147" s="444"/>
      <c r="AC2147" s="155"/>
      <c r="AD2147" s="119"/>
      <c r="AE2147" s="78"/>
      <c r="AF2147" s="123">
        <f t="shared" si="344"/>
        <v>-9937</v>
      </c>
    </row>
    <row r="2148" spans="1:32" ht="230.25" hidden="1" outlineLevel="3" thickBot="1" x14ac:dyDescent="0.25">
      <c r="A2148" s="251" t="s">
        <v>1731</v>
      </c>
      <c r="B2148" s="658" t="s">
        <v>5842</v>
      </c>
      <c r="C2148" s="635" t="s">
        <v>2272</v>
      </c>
      <c r="D2148" s="596" t="s">
        <v>5848</v>
      </c>
      <c r="E2148" s="139" t="s">
        <v>212</v>
      </c>
      <c r="F2148" s="209" t="s">
        <v>1512</v>
      </c>
      <c r="G2148" s="143" t="s">
        <v>1254</v>
      </c>
      <c r="H2148" s="398" t="s">
        <v>1227</v>
      </c>
      <c r="I2148" s="215" t="s">
        <v>768</v>
      </c>
      <c r="J2148" s="255">
        <v>1</v>
      </c>
      <c r="K2148" s="259" t="s">
        <v>192</v>
      </c>
      <c r="L2148" s="215" t="s">
        <v>203</v>
      </c>
      <c r="M2148" s="166">
        <v>1</v>
      </c>
      <c r="N2148" s="147">
        <f t="shared" si="351"/>
        <v>1</v>
      </c>
      <c r="O2148" s="551" t="s">
        <v>6563</v>
      </c>
      <c r="P2148" s="70" t="s">
        <v>103</v>
      </c>
      <c r="Q2148" s="339">
        <v>5</v>
      </c>
      <c r="R2148" s="350">
        <f t="shared" si="352"/>
        <v>5</v>
      </c>
      <c r="S2148" s="443"/>
      <c r="T2148" s="494"/>
      <c r="U2148" s="451"/>
      <c r="V2148" s="451"/>
      <c r="W2148" s="431"/>
      <c r="X2148" s="431"/>
      <c r="Y2148" s="429"/>
      <c r="Z2148" s="431"/>
      <c r="AA2148" s="431"/>
      <c r="AB2148" s="444"/>
      <c r="AC2148" s="155"/>
      <c r="AD2148" s="119"/>
      <c r="AE2148" s="78"/>
      <c r="AF2148" s="123">
        <f t="shared" si="344"/>
        <v>-9938</v>
      </c>
    </row>
    <row r="2149" spans="1:32" ht="230.25" hidden="1" outlineLevel="3" thickBot="1" x14ac:dyDescent="0.25">
      <c r="A2149" s="251" t="s">
        <v>1732</v>
      </c>
      <c r="B2149" s="659"/>
      <c r="C2149" s="635"/>
      <c r="D2149" s="628"/>
      <c r="E2149" s="139" t="s">
        <v>426</v>
      </c>
      <c r="F2149" s="209" t="s">
        <v>1513</v>
      </c>
      <c r="G2149" s="143" t="s">
        <v>1247</v>
      </c>
      <c r="H2149" s="398" t="s">
        <v>1227</v>
      </c>
      <c r="I2149" s="215" t="s">
        <v>1178</v>
      </c>
      <c r="J2149" s="255">
        <v>3</v>
      </c>
      <c r="K2149" s="178" t="s">
        <v>453</v>
      </c>
      <c r="L2149" s="256" t="s">
        <v>751</v>
      </c>
      <c r="M2149" s="253">
        <v>1</v>
      </c>
      <c r="N2149" s="147">
        <f t="shared" si="351"/>
        <v>3</v>
      </c>
      <c r="O2149" s="551" t="s">
        <v>6563</v>
      </c>
      <c r="P2149" s="70" t="s">
        <v>103</v>
      </c>
      <c r="Q2149" s="321">
        <v>5</v>
      </c>
      <c r="R2149" s="350">
        <f t="shared" si="352"/>
        <v>15</v>
      </c>
      <c r="S2149" s="443"/>
      <c r="T2149" s="494"/>
      <c r="U2149" s="451"/>
      <c r="V2149" s="451"/>
      <c r="W2149" s="431"/>
      <c r="X2149" s="431"/>
      <c r="Y2149" s="429"/>
      <c r="Z2149" s="431"/>
      <c r="AA2149" s="431"/>
      <c r="AB2149" s="444"/>
      <c r="AC2149" s="155"/>
      <c r="AD2149" s="119"/>
      <c r="AE2149" s="78"/>
      <c r="AF2149" s="123">
        <f t="shared" si="344"/>
        <v>-9939</v>
      </c>
    </row>
    <row r="2150" spans="1:32" ht="230.25" hidden="1" outlineLevel="3" thickBot="1" x14ac:dyDescent="0.25">
      <c r="A2150" s="251" t="s">
        <v>1733</v>
      </c>
      <c r="B2150" s="658" t="s">
        <v>5843</v>
      </c>
      <c r="C2150" s="635" t="s">
        <v>1971</v>
      </c>
      <c r="D2150" s="596" t="s">
        <v>5847</v>
      </c>
      <c r="E2150" s="212" t="s">
        <v>170</v>
      </c>
      <c r="F2150" s="212" t="s">
        <v>412</v>
      </c>
      <c r="G2150" s="344" t="s">
        <v>1176</v>
      </c>
      <c r="H2150" s="398" t="s">
        <v>1227</v>
      </c>
      <c r="I2150" s="215" t="s">
        <v>768</v>
      </c>
      <c r="J2150" s="255">
        <v>1</v>
      </c>
      <c r="K2150" s="186" t="s">
        <v>404</v>
      </c>
      <c r="L2150" s="258" t="s">
        <v>405</v>
      </c>
      <c r="M2150" s="333">
        <v>2</v>
      </c>
      <c r="N2150" s="147">
        <f t="shared" si="351"/>
        <v>2</v>
      </c>
      <c r="O2150" s="551" t="s">
        <v>6563</v>
      </c>
      <c r="P2150" s="152" t="s">
        <v>103</v>
      </c>
      <c r="Q2150" s="339">
        <v>5</v>
      </c>
      <c r="R2150" s="350">
        <f t="shared" si="352"/>
        <v>10</v>
      </c>
      <c r="S2150" s="443"/>
      <c r="T2150" s="494"/>
      <c r="U2150" s="451"/>
      <c r="V2150" s="451"/>
      <c r="W2150" s="431"/>
      <c r="X2150" s="431"/>
      <c r="Y2150" s="429"/>
      <c r="Z2150" s="431"/>
      <c r="AA2150" s="431"/>
      <c r="AB2150" s="444"/>
      <c r="AC2150" s="155"/>
      <c r="AD2150" s="119"/>
      <c r="AE2150" s="78"/>
      <c r="AF2150" s="123">
        <f t="shared" si="344"/>
        <v>-9940</v>
      </c>
    </row>
    <row r="2151" spans="1:32" ht="230.25" hidden="1" outlineLevel="3" thickBot="1" x14ac:dyDescent="0.25">
      <c r="A2151" s="251" t="s">
        <v>1734</v>
      </c>
      <c r="B2151" s="659"/>
      <c r="C2151" s="635"/>
      <c r="D2151" s="628"/>
      <c r="E2151" s="212" t="s">
        <v>1552</v>
      </c>
      <c r="F2151" s="212" t="s">
        <v>1555</v>
      </c>
      <c r="G2151" s="133" t="s">
        <v>1509</v>
      </c>
      <c r="H2151" s="398" t="s">
        <v>1227</v>
      </c>
      <c r="I2151" s="215" t="s">
        <v>768</v>
      </c>
      <c r="J2151" s="255">
        <v>2</v>
      </c>
      <c r="K2151" s="186" t="s">
        <v>404</v>
      </c>
      <c r="L2151" s="258" t="s">
        <v>405</v>
      </c>
      <c r="M2151" s="333">
        <v>2</v>
      </c>
      <c r="N2151" s="147">
        <f t="shared" si="351"/>
        <v>4</v>
      </c>
      <c r="O2151" s="551" t="s">
        <v>6563</v>
      </c>
      <c r="P2151" s="70" t="s">
        <v>103</v>
      </c>
      <c r="Q2151" s="321">
        <v>5</v>
      </c>
      <c r="R2151" s="350">
        <f t="shared" si="352"/>
        <v>20</v>
      </c>
      <c r="S2151" s="443"/>
      <c r="T2151" s="494"/>
      <c r="U2151" s="451"/>
      <c r="V2151" s="451"/>
      <c r="W2151" s="431"/>
      <c r="X2151" s="431"/>
      <c r="Y2151" s="429"/>
      <c r="Z2151" s="431"/>
      <c r="AA2151" s="431"/>
      <c r="AB2151" s="444"/>
      <c r="AC2151" s="155"/>
      <c r="AD2151" s="119"/>
      <c r="AE2151" s="78"/>
      <c r="AF2151" s="123">
        <f t="shared" si="344"/>
        <v>-9941</v>
      </c>
    </row>
    <row r="2152" spans="1:32" ht="230.25" hidden="1" outlineLevel="3" thickBot="1" x14ac:dyDescent="0.25">
      <c r="A2152" s="251" t="s">
        <v>1735</v>
      </c>
      <c r="B2152" s="660"/>
      <c r="C2152" s="696"/>
      <c r="D2152" s="597"/>
      <c r="E2152" s="212" t="s">
        <v>1553</v>
      </c>
      <c r="F2152" s="139" t="s">
        <v>1555</v>
      </c>
      <c r="G2152" s="133" t="s">
        <v>1509</v>
      </c>
      <c r="H2152" s="398" t="s">
        <v>1227</v>
      </c>
      <c r="I2152" s="215" t="s">
        <v>768</v>
      </c>
      <c r="J2152" s="255">
        <v>2</v>
      </c>
      <c r="K2152" s="186" t="s">
        <v>404</v>
      </c>
      <c r="L2152" s="258" t="s">
        <v>405</v>
      </c>
      <c r="M2152" s="166">
        <v>2</v>
      </c>
      <c r="N2152" s="147">
        <f t="shared" si="351"/>
        <v>4</v>
      </c>
      <c r="O2152" s="551" t="s">
        <v>6563</v>
      </c>
      <c r="P2152" s="70" t="s">
        <v>103</v>
      </c>
      <c r="Q2152" s="321">
        <v>5</v>
      </c>
      <c r="R2152" s="350">
        <f t="shared" si="352"/>
        <v>20</v>
      </c>
      <c r="S2152" s="443"/>
      <c r="T2152" s="494"/>
      <c r="U2152" s="451"/>
      <c r="V2152" s="451"/>
      <c r="W2152" s="431"/>
      <c r="X2152" s="431"/>
      <c r="Y2152" s="429"/>
      <c r="Z2152" s="431"/>
      <c r="AA2152" s="431"/>
      <c r="AB2152" s="444"/>
      <c r="AC2152" s="155"/>
      <c r="AD2152" s="119"/>
      <c r="AE2152" s="78"/>
      <c r="AF2152" s="123">
        <f t="shared" si="344"/>
        <v>-9942</v>
      </c>
    </row>
    <row r="2153" spans="1:32" ht="21" outlineLevel="1" thickBot="1" x14ac:dyDescent="0.25">
      <c r="A2153" s="144"/>
      <c r="B2153" s="137" t="s">
        <v>342</v>
      </c>
      <c r="C2153" s="269"/>
      <c r="D2153" s="136"/>
      <c r="E2153" s="137"/>
      <c r="F2153" s="137"/>
      <c r="G2153" s="137"/>
      <c r="H2153" s="137"/>
      <c r="I2153" s="137"/>
      <c r="J2153" s="137"/>
      <c r="K2153" s="137"/>
      <c r="L2153" s="190"/>
      <c r="M2153" s="190"/>
      <c r="N2153" s="190"/>
      <c r="O2153" s="190"/>
      <c r="P2153" s="190"/>
      <c r="Q2153" s="190"/>
      <c r="R2153" s="190"/>
      <c r="S2153" s="190"/>
      <c r="T2153" s="190"/>
      <c r="U2153" s="190"/>
      <c r="V2153" s="190"/>
      <c r="W2153" s="137"/>
      <c r="X2153" s="137"/>
      <c r="Y2153" s="137"/>
      <c r="Z2153" s="137"/>
      <c r="AA2153" s="137"/>
      <c r="AB2153" s="137"/>
      <c r="AC2153" s="137"/>
      <c r="AD2153" s="138"/>
      <c r="AE2153" s="78"/>
      <c r="AF2153" s="123">
        <f t="shared" si="344"/>
        <v>0</v>
      </c>
    </row>
    <row r="2154" spans="1:32" ht="21" outlineLevel="2" collapsed="1" thickBot="1" x14ac:dyDescent="0.25">
      <c r="A2154" s="144"/>
      <c r="B2154" s="117" t="s">
        <v>2334</v>
      </c>
      <c r="C2154" s="272"/>
      <c r="D2154" s="117"/>
      <c r="E2154" s="117"/>
      <c r="F2154" s="117"/>
      <c r="G2154" s="117"/>
      <c r="H2154" s="117"/>
      <c r="I2154" s="117"/>
      <c r="J2154" s="117"/>
      <c r="K2154" s="117"/>
      <c r="L2154" s="117"/>
      <c r="M2154" s="117"/>
      <c r="N2154" s="117"/>
      <c r="O2154" s="117"/>
      <c r="P2154" s="117"/>
      <c r="Q2154" s="117"/>
      <c r="R2154" s="117"/>
      <c r="S2154" s="117"/>
      <c r="T2154" s="200"/>
      <c r="U2154" s="200"/>
      <c r="V2154" s="117"/>
      <c r="W2154" s="200"/>
      <c r="X2154" s="200"/>
      <c r="Y2154" s="200"/>
      <c r="Z2154" s="200"/>
      <c r="AA2154" s="200"/>
      <c r="AB2154" s="200"/>
      <c r="AC2154" s="200"/>
      <c r="AD2154" s="201"/>
      <c r="AE2154" s="78"/>
      <c r="AF2154" s="123">
        <f t="shared" si="344"/>
        <v>0</v>
      </c>
    </row>
    <row r="2155" spans="1:32" ht="230.25" hidden="1" outlineLevel="3" thickBot="1" x14ac:dyDescent="0.25">
      <c r="A2155" s="251" t="s">
        <v>5675</v>
      </c>
      <c r="B2155" s="260" t="s">
        <v>4197</v>
      </c>
      <c r="C2155" s="328" t="s">
        <v>4198</v>
      </c>
      <c r="D2155" s="315" t="s">
        <v>4199</v>
      </c>
      <c r="E2155" s="314" t="s">
        <v>1418</v>
      </c>
      <c r="F2155" s="314" t="s">
        <v>4346</v>
      </c>
      <c r="G2155" s="205" t="s">
        <v>729</v>
      </c>
      <c r="H2155" s="526" t="s">
        <v>1227</v>
      </c>
      <c r="I2155" s="145" t="s">
        <v>768</v>
      </c>
      <c r="J2155" s="257">
        <v>1</v>
      </c>
      <c r="K2155" s="317" t="s">
        <v>401</v>
      </c>
      <c r="L2155" s="342" t="s">
        <v>307</v>
      </c>
      <c r="M2155" s="148">
        <v>2</v>
      </c>
      <c r="N2155" s="330">
        <f t="shared" ref="N2155:N2186" si="353">J2155*M2155</f>
        <v>2</v>
      </c>
      <c r="O2155" s="551" t="s">
        <v>6563</v>
      </c>
      <c r="P2155" s="304" t="s">
        <v>6353</v>
      </c>
      <c r="Q2155" s="338">
        <v>2</v>
      </c>
      <c r="R2155" s="189">
        <f>J2155*M2155*Q2155</f>
        <v>4</v>
      </c>
      <c r="S2155" s="221"/>
      <c r="T2155" s="495"/>
      <c r="U2155" s="454"/>
      <c r="V2155" s="454"/>
      <c r="W2155" s="214"/>
      <c r="X2155" s="196"/>
      <c r="Y2155" s="187"/>
      <c r="Z2155" s="214"/>
      <c r="AA2155" s="214"/>
      <c r="AB2155" s="420"/>
      <c r="AC2155" s="173">
        <f>Z2155*AA2155*AB2155</f>
        <v>0</v>
      </c>
      <c r="AD2155" s="421"/>
      <c r="AE2155" s="78"/>
      <c r="AF2155" s="123">
        <f t="shared" si="344"/>
        <v>13628</v>
      </c>
    </row>
    <row r="2156" spans="1:32" ht="230.25" hidden="1" outlineLevel="3" thickBot="1" x14ac:dyDescent="0.25">
      <c r="A2156" s="144" t="s">
        <v>1076</v>
      </c>
      <c r="B2156" s="640" t="s">
        <v>2045</v>
      </c>
      <c r="C2156" s="637" t="s">
        <v>2039</v>
      </c>
      <c r="D2156" s="626" t="s">
        <v>343</v>
      </c>
      <c r="E2156" s="224" t="s">
        <v>634</v>
      </c>
      <c r="F2156" s="139" t="s">
        <v>344</v>
      </c>
      <c r="G2156" s="133" t="s">
        <v>729</v>
      </c>
      <c r="H2156" s="526" t="s">
        <v>1227</v>
      </c>
      <c r="I2156" s="145" t="s">
        <v>768</v>
      </c>
      <c r="J2156" s="146">
        <v>1</v>
      </c>
      <c r="K2156" s="134" t="s">
        <v>345</v>
      </c>
      <c r="L2156" s="125" t="s">
        <v>782</v>
      </c>
      <c r="M2156" s="131">
        <v>2</v>
      </c>
      <c r="N2156" s="147">
        <f t="shared" si="353"/>
        <v>2</v>
      </c>
      <c r="O2156" s="551" t="s">
        <v>6563</v>
      </c>
      <c r="P2156" s="128" t="s">
        <v>103</v>
      </c>
      <c r="Q2156" s="338">
        <v>5</v>
      </c>
      <c r="R2156" s="149">
        <f t="shared" ref="R2156:R2161" si="354">N2156*Q2156</f>
        <v>10</v>
      </c>
      <c r="S2156" s="150"/>
      <c r="T2156" s="497"/>
      <c r="U2156" s="456"/>
      <c r="V2156" s="456"/>
      <c r="W2156" s="139"/>
      <c r="X2156" s="139"/>
      <c r="Y2156" s="151"/>
      <c r="Z2156" s="139"/>
      <c r="AA2156" s="139"/>
      <c r="AB2156" s="152"/>
      <c r="AC2156" s="173">
        <f t="shared" ref="AC2156:AC2186" si="355">Z2156*AA2156*AB2156</f>
        <v>0</v>
      </c>
      <c r="AD2156" s="422"/>
      <c r="AE2156" s="78"/>
      <c r="AF2156" s="123">
        <f t="shared" si="344"/>
        <v>7149</v>
      </c>
    </row>
    <row r="2157" spans="1:32" ht="230.25" hidden="1" outlineLevel="3" thickBot="1" x14ac:dyDescent="0.25">
      <c r="A2157" s="144" t="s">
        <v>1077</v>
      </c>
      <c r="B2157" s="640"/>
      <c r="C2157" s="637"/>
      <c r="D2157" s="626"/>
      <c r="E2157" s="224" t="s">
        <v>635</v>
      </c>
      <c r="F2157" s="139" t="s">
        <v>2333</v>
      </c>
      <c r="G2157" s="133" t="s">
        <v>729</v>
      </c>
      <c r="H2157" s="526" t="s">
        <v>1227</v>
      </c>
      <c r="I2157" s="145" t="s">
        <v>768</v>
      </c>
      <c r="J2157" s="154">
        <v>2</v>
      </c>
      <c r="K2157" s="134" t="s">
        <v>345</v>
      </c>
      <c r="L2157" s="125" t="s">
        <v>743</v>
      </c>
      <c r="M2157" s="131">
        <v>2</v>
      </c>
      <c r="N2157" s="147">
        <f t="shared" si="353"/>
        <v>4</v>
      </c>
      <c r="O2157" s="551" t="s">
        <v>6563</v>
      </c>
      <c r="P2157" s="128" t="s">
        <v>347</v>
      </c>
      <c r="Q2157" s="338">
        <v>2</v>
      </c>
      <c r="R2157" s="149">
        <f t="shared" si="354"/>
        <v>8</v>
      </c>
      <c r="S2157" s="150"/>
      <c r="T2157" s="497"/>
      <c r="U2157" s="456"/>
      <c r="V2157" s="456"/>
      <c r="W2157" s="139"/>
      <c r="X2157" s="139"/>
      <c r="Y2157" s="151"/>
      <c r="Z2157" s="139"/>
      <c r="AA2157" s="139"/>
      <c r="AB2157" s="152"/>
      <c r="AC2157" s="173">
        <f t="shared" si="355"/>
        <v>0</v>
      </c>
      <c r="AD2157" s="422"/>
      <c r="AE2157" s="78"/>
      <c r="AF2157" s="123">
        <f t="shared" si="344"/>
        <v>7150</v>
      </c>
    </row>
    <row r="2158" spans="1:32" ht="230.25" hidden="1" outlineLevel="3" thickBot="1" x14ac:dyDescent="0.25">
      <c r="A2158" s="144" t="s">
        <v>1078</v>
      </c>
      <c r="B2158" s="640" t="s">
        <v>3615</v>
      </c>
      <c r="C2158" s="637" t="s">
        <v>2063</v>
      </c>
      <c r="D2158" s="626" t="s">
        <v>2047</v>
      </c>
      <c r="E2158" s="224" t="s">
        <v>163</v>
      </c>
      <c r="F2158" s="224" t="s">
        <v>346</v>
      </c>
      <c r="G2158" s="133" t="s">
        <v>729</v>
      </c>
      <c r="H2158" s="526" t="s">
        <v>1227</v>
      </c>
      <c r="I2158" s="145" t="s">
        <v>768</v>
      </c>
      <c r="J2158" s="146">
        <v>2</v>
      </c>
      <c r="K2158" s="134" t="s">
        <v>211</v>
      </c>
      <c r="L2158" s="125" t="s">
        <v>743</v>
      </c>
      <c r="M2158" s="131">
        <v>1</v>
      </c>
      <c r="N2158" s="147">
        <f t="shared" si="353"/>
        <v>2</v>
      </c>
      <c r="O2158" s="551" t="s">
        <v>6563</v>
      </c>
      <c r="P2158" s="128" t="s">
        <v>347</v>
      </c>
      <c r="Q2158" s="338">
        <v>2</v>
      </c>
      <c r="R2158" s="149">
        <f t="shared" si="354"/>
        <v>4</v>
      </c>
      <c r="S2158" s="150"/>
      <c r="T2158" s="497"/>
      <c r="U2158" s="456"/>
      <c r="V2158" s="456"/>
      <c r="W2158" s="139"/>
      <c r="X2158" s="139"/>
      <c r="Y2158" s="151"/>
      <c r="Z2158" s="139"/>
      <c r="AA2158" s="139"/>
      <c r="AB2158" s="152"/>
      <c r="AC2158" s="173">
        <f t="shared" si="355"/>
        <v>0</v>
      </c>
      <c r="AD2158" s="119"/>
      <c r="AE2158" s="78"/>
      <c r="AF2158" s="123">
        <f t="shared" si="344"/>
        <v>7151</v>
      </c>
    </row>
    <row r="2159" spans="1:32" ht="230.25" hidden="1" outlineLevel="3" thickBot="1" x14ac:dyDescent="0.25">
      <c r="A2159" s="144" t="s">
        <v>1079</v>
      </c>
      <c r="B2159" s="640"/>
      <c r="C2159" s="637"/>
      <c r="D2159" s="626"/>
      <c r="E2159" s="224" t="s">
        <v>160</v>
      </c>
      <c r="F2159" s="224" t="s">
        <v>348</v>
      </c>
      <c r="G2159" s="124" t="s">
        <v>729</v>
      </c>
      <c r="H2159" s="526" t="s">
        <v>1227</v>
      </c>
      <c r="I2159" s="145" t="s">
        <v>768</v>
      </c>
      <c r="J2159" s="146">
        <v>1</v>
      </c>
      <c r="K2159" s="134" t="s">
        <v>211</v>
      </c>
      <c r="L2159" s="215" t="s">
        <v>743</v>
      </c>
      <c r="M2159" s="174">
        <v>1</v>
      </c>
      <c r="N2159" s="147">
        <f t="shared" si="353"/>
        <v>1</v>
      </c>
      <c r="O2159" s="551" t="s">
        <v>6563</v>
      </c>
      <c r="P2159" s="158" t="s">
        <v>103</v>
      </c>
      <c r="Q2159" s="338">
        <v>5</v>
      </c>
      <c r="R2159" s="149">
        <f t="shared" si="354"/>
        <v>5</v>
      </c>
      <c r="S2159" s="150"/>
      <c r="T2159" s="497"/>
      <c r="U2159" s="456"/>
      <c r="V2159" s="456"/>
      <c r="W2159" s="139"/>
      <c r="X2159" s="139"/>
      <c r="Y2159" s="151"/>
      <c r="Z2159" s="139"/>
      <c r="AA2159" s="139"/>
      <c r="AB2159" s="152"/>
      <c r="AC2159" s="173">
        <f t="shared" si="355"/>
        <v>0</v>
      </c>
      <c r="AD2159" s="119"/>
      <c r="AE2159" s="78"/>
      <c r="AF2159" s="123">
        <f t="shared" si="344"/>
        <v>7152</v>
      </c>
    </row>
    <row r="2160" spans="1:32" ht="230.25" hidden="1" outlineLevel="3" thickBot="1" x14ac:dyDescent="0.25">
      <c r="A2160" s="144" t="s">
        <v>1085</v>
      </c>
      <c r="B2160" s="648" t="s">
        <v>1312</v>
      </c>
      <c r="C2160" s="598" t="s">
        <v>2037</v>
      </c>
      <c r="D2160" s="604" t="s">
        <v>1313</v>
      </c>
      <c r="E2160" s="224" t="s">
        <v>636</v>
      </c>
      <c r="F2160" s="224" t="s">
        <v>356</v>
      </c>
      <c r="G2160" s="133" t="s">
        <v>729</v>
      </c>
      <c r="H2160" s="526" t="s">
        <v>1227</v>
      </c>
      <c r="I2160" s="145" t="s">
        <v>768</v>
      </c>
      <c r="J2160" s="146">
        <v>2</v>
      </c>
      <c r="K2160" s="134" t="s">
        <v>345</v>
      </c>
      <c r="L2160" s="215" t="s">
        <v>6346</v>
      </c>
      <c r="M2160" s="174">
        <v>2</v>
      </c>
      <c r="N2160" s="147">
        <f t="shared" si="353"/>
        <v>4</v>
      </c>
      <c r="O2160" s="551" t="s">
        <v>6563</v>
      </c>
      <c r="P2160" s="128" t="s">
        <v>347</v>
      </c>
      <c r="Q2160" s="338">
        <v>2</v>
      </c>
      <c r="R2160" s="149">
        <f t="shared" si="354"/>
        <v>8</v>
      </c>
      <c r="S2160" s="150"/>
      <c r="T2160" s="497"/>
      <c r="U2160" s="456"/>
      <c r="V2160" s="456"/>
      <c r="W2160" s="139"/>
      <c r="X2160" s="139"/>
      <c r="Y2160" s="151"/>
      <c r="Z2160" s="139"/>
      <c r="AA2160" s="139"/>
      <c r="AB2160" s="152"/>
      <c r="AC2160" s="173">
        <f t="shared" si="355"/>
        <v>0</v>
      </c>
      <c r="AD2160" s="119"/>
      <c r="AE2160" s="78"/>
      <c r="AF2160" s="123">
        <f t="shared" si="344"/>
        <v>7158</v>
      </c>
    </row>
    <row r="2161" spans="1:32" ht="230.25" hidden="1" outlineLevel="3" thickBot="1" x14ac:dyDescent="0.25">
      <c r="A2161" s="195" t="s">
        <v>1086</v>
      </c>
      <c r="B2161" s="648"/>
      <c r="C2161" s="599"/>
      <c r="D2161" s="605"/>
      <c r="E2161" s="224" t="s">
        <v>635</v>
      </c>
      <c r="F2161" s="224" t="s">
        <v>357</v>
      </c>
      <c r="G2161" s="133" t="s">
        <v>729</v>
      </c>
      <c r="H2161" s="526" t="s">
        <v>1227</v>
      </c>
      <c r="I2161" s="145" t="s">
        <v>768</v>
      </c>
      <c r="J2161" s="146">
        <v>2</v>
      </c>
      <c r="K2161" s="134" t="s">
        <v>345</v>
      </c>
      <c r="L2161" s="215" t="s">
        <v>6346</v>
      </c>
      <c r="M2161" s="174">
        <v>2</v>
      </c>
      <c r="N2161" s="147">
        <f t="shared" si="353"/>
        <v>4</v>
      </c>
      <c r="O2161" s="551" t="s">
        <v>6563</v>
      </c>
      <c r="P2161" s="128" t="s">
        <v>347</v>
      </c>
      <c r="Q2161" s="338">
        <v>2</v>
      </c>
      <c r="R2161" s="149">
        <f t="shared" si="354"/>
        <v>8</v>
      </c>
      <c r="S2161" s="150"/>
      <c r="T2161" s="497"/>
      <c r="U2161" s="456"/>
      <c r="V2161" s="456"/>
      <c r="W2161" s="139"/>
      <c r="X2161" s="139"/>
      <c r="Y2161" s="151"/>
      <c r="Z2161" s="139"/>
      <c r="AA2161" s="139"/>
      <c r="AB2161" s="152"/>
      <c r="AC2161" s="173">
        <f t="shared" si="355"/>
        <v>0</v>
      </c>
      <c r="AD2161" s="119"/>
      <c r="AE2161" s="78"/>
      <c r="AF2161" s="123">
        <f t="shared" ref="AF2161:AF2188" si="356">VALUE(RIGHT((IF(A2161="",0,A2161)),5))</f>
        <v>7159</v>
      </c>
    </row>
    <row r="2162" spans="1:32" ht="230.25" hidden="1" outlineLevel="3" thickBot="1" x14ac:dyDescent="0.25">
      <c r="A2162" s="251" t="s">
        <v>5676</v>
      </c>
      <c r="B2162" s="596" t="s">
        <v>3614</v>
      </c>
      <c r="C2162" s="598" t="s">
        <v>2038</v>
      </c>
      <c r="D2162" s="604" t="s">
        <v>3616</v>
      </c>
      <c r="E2162" s="224" t="s">
        <v>163</v>
      </c>
      <c r="F2162" s="224" t="s">
        <v>346</v>
      </c>
      <c r="G2162" s="133" t="s">
        <v>729</v>
      </c>
      <c r="H2162" s="526" t="s">
        <v>1227</v>
      </c>
      <c r="I2162" s="145" t="s">
        <v>768</v>
      </c>
      <c r="J2162" s="146">
        <v>2</v>
      </c>
      <c r="K2162" s="134" t="s">
        <v>211</v>
      </c>
      <c r="L2162" s="125" t="s">
        <v>743</v>
      </c>
      <c r="M2162" s="131">
        <v>1</v>
      </c>
      <c r="N2162" s="147">
        <f t="shared" si="353"/>
        <v>2</v>
      </c>
      <c r="O2162" s="551" t="s">
        <v>6563</v>
      </c>
      <c r="P2162" s="128" t="s">
        <v>347</v>
      </c>
      <c r="Q2162" s="338">
        <v>2</v>
      </c>
      <c r="R2162" s="149">
        <f t="shared" ref="R2162:R2167" si="357">N2162*Q2162</f>
        <v>4</v>
      </c>
      <c r="S2162" s="150"/>
      <c r="T2162" s="497"/>
      <c r="U2162" s="456"/>
      <c r="V2162" s="456"/>
      <c r="W2162" s="139"/>
      <c r="X2162" s="139"/>
      <c r="Y2162" s="151"/>
      <c r="Z2162" s="139"/>
      <c r="AA2162" s="139"/>
      <c r="AB2162" s="152"/>
      <c r="AC2162" s="173">
        <f t="shared" si="355"/>
        <v>0</v>
      </c>
      <c r="AD2162" s="119"/>
      <c r="AE2162" s="78"/>
      <c r="AF2162" s="123">
        <f t="shared" si="356"/>
        <v>13629</v>
      </c>
    </row>
    <row r="2163" spans="1:32" ht="230.25" hidden="1" outlineLevel="3" thickBot="1" x14ac:dyDescent="0.25">
      <c r="A2163" s="251" t="s">
        <v>5677</v>
      </c>
      <c r="B2163" s="597"/>
      <c r="C2163" s="599"/>
      <c r="D2163" s="605"/>
      <c r="E2163" s="224" t="s">
        <v>160</v>
      </c>
      <c r="F2163" s="224" t="s">
        <v>348</v>
      </c>
      <c r="G2163" s="124" t="s">
        <v>729</v>
      </c>
      <c r="H2163" s="526" t="s">
        <v>1227</v>
      </c>
      <c r="I2163" s="145" t="s">
        <v>768</v>
      </c>
      <c r="J2163" s="146">
        <v>1</v>
      </c>
      <c r="K2163" s="134" t="s">
        <v>211</v>
      </c>
      <c r="L2163" s="215" t="s">
        <v>743</v>
      </c>
      <c r="M2163" s="174">
        <v>1</v>
      </c>
      <c r="N2163" s="147">
        <f t="shared" si="353"/>
        <v>1</v>
      </c>
      <c r="O2163" s="551" t="s">
        <v>6563</v>
      </c>
      <c r="P2163" s="158" t="s">
        <v>103</v>
      </c>
      <c r="Q2163" s="338">
        <v>5</v>
      </c>
      <c r="R2163" s="149">
        <f t="shared" si="357"/>
        <v>5</v>
      </c>
      <c r="S2163" s="150"/>
      <c r="T2163" s="497"/>
      <c r="U2163" s="456"/>
      <c r="V2163" s="456"/>
      <c r="W2163" s="139"/>
      <c r="X2163" s="139"/>
      <c r="Y2163" s="151"/>
      <c r="Z2163" s="139"/>
      <c r="AA2163" s="139"/>
      <c r="AB2163" s="152"/>
      <c r="AC2163" s="173">
        <f t="shared" si="355"/>
        <v>0</v>
      </c>
      <c r="AD2163" s="119"/>
      <c r="AE2163" s="78"/>
      <c r="AF2163" s="123">
        <f t="shared" si="356"/>
        <v>13630</v>
      </c>
    </row>
    <row r="2164" spans="1:32" ht="230.25" hidden="1" outlineLevel="3" thickBot="1" x14ac:dyDescent="0.25">
      <c r="A2164" s="144" t="s">
        <v>1080</v>
      </c>
      <c r="B2164" s="647" t="s">
        <v>2046</v>
      </c>
      <c r="C2164" s="623" t="s">
        <v>2064</v>
      </c>
      <c r="D2164" s="603" t="s">
        <v>349</v>
      </c>
      <c r="E2164" s="224" t="s">
        <v>350</v>
      </c>
      <c r="F2164" s="224" t="s">
        <v>6347</v>
      </c>
      <c r="G2164" s="133" t="s">
        <v>729</v>
      </c>
      <c r="H2164" s="526" t="s">
        <v>1227</v>
      </c>
      <c r="I2164" s="145" t="s">
        <v>768</v>
      </c>
      <c r="J2164" s="146">
        <v>2</v>
      </c>
      <c r="K2164" s="134" t="s">
        <v>351</v>
      </c>
      <c r="L2164" s="215" t="s">
        <v>6346</v>
      </c>
      <c r="M2164" s="174">
        <v>2</v>
      </c>
      <c r="N2164" s="147">
        <f t="shared" si="353"/>
        <v>4</v>
      </c>
      <c r="O2164" s="551" t="s">
        <v>6563</v>
      </c>
      <c r="P2164" s="128" t="s">
        <v>347</v>
      </c>
      <c r="Q2164" s="338">
        <v>2</v>
      </c>
      <c r="R2164" s="149">
        <f t="shared" si="357"/>
        <v>8</v>
      </c>
      <c r="S2164" s="150"/>
      <c r="T2164" s="497"/>
      <c r="U2164" s="456"/>
      <c r="V2164" s="456"/>
      <c r="W2164" s="139"/>
      <c r="X2164" s="139"/>
      <c r="Y2164" s="151"/>
      <c r="Z2164" s="139"/>
      <c r="AA2164" s="139"/>
      <c r="AB2164" s="152"/>
      <c r="AC2164" s="173">
        <f t="shared" si="355"/>
        <v>0</v>
      </c>
      <c r="AD2164" s="119"/>
      <c r="AE2164" s="78"/>
      <c r="AF2164" s="123">
        <f t="shared" si="356"/>
        <v>7153</v>
      </c>
    </row>
    <row r="2165" spans="1:32" ht="230.25" hidden="1" outlineLevel="3" thickBot="1" x14ac:dyDescent="0.25">
      <c r="A2165" s="144" t="s">
        <v>1081</v>
      </c>
      <c r="B2165" s="648"/>
      <c r="C2165" s="598"/>
      <c r="D2165" s="604"/>
      <c r="E2165" s="224" t="s">
        <v>352</v>
      </c>
      <c r="F2165" s="224" t="s">
        <v>6347</v>
      </c>
      <c r="G2165" s="133" t="s">
        <v>729</v>
      </c>
      <c r="H2165" s="526" t="s">
        <v>1227</v>
      </c>
      <c r="I2165" s="145" t="s">
        <v>768</v>
      </c>
      <c r="J2165" s="146">
        <v>2</v>
      </c>
      <c r="K2165" s="134" t="s">
        <v>353</v>
      </c>
      <c r="L2165" s="215" t="s">
        <v>6346</v>
      </c>
      <c r="M2165" s="174">
        <v>2</v>
      </c>
      <c r="N2165" s="147">
        <f t="shared" si="353"/>
        <v>4</v>
      </c>
      <c r="O2165" s="551" t="s">
        <v>6563</v>
      </c>
      <c r="P2165" s="128" t="s">
        <v>347</v>
      </c>
      <c r="Q2165" s="338">
        <v>2</v>
      </c>
      <c r="R2165" s="149">
        <f t="shared" si="357"/>
        <v>8</v>
      </c>
      <c r="S2165" s="150"/>
      <c r="T2165" s="497"/>
      <c r="U2165" s="456"/>
      <c r="V2165" s="456"/>
      <c r="W2165" s="139"/>
      <c r="X2165" s="139"/>
      <c r="Y2165" s="151"/>
      <c r="Z2165" s="139"/>
      <c r="AA2165" s="139"/>
      <c r="AB2165" s="152"/>
      <c r="AC2165" s="173">
        <f t="shared" si="355"/>
        <v>0</v>
      </c>
      <c r="AD2165" s="119"/>
      <c r="AE2165" s="78"/>
      <c r="AF2165" s="123">
        <f t="shared" si="356"/>
        <v>7154</v>
      </c>
    </row>
    <row r="2166" spans="1:32" ht="230.25" hidden="1" outlineLevel="3" thickBot="1" x14ac:dyDescent="0.25">
      <c r="A2166" s="144" t="s">
        <v>1082</v>
      </c>
      <c r="B2166" s="649"/>
      <c r="C2166" s="599"/>
      <c r="D2166" s="605"/>
      <c r="E2166" s="224" t="s">
        <v>354</v>
      </c>
      <c r="F2166" s="224" t="s">
        <v>6347</v>
      </c>
      <c r="G2166" s="133" t="s">
        <v>729</v>
      </c>
      <c r="H2166" s="526" t="s">
        <v>1227</v>
      </c>
      <c r="I2166" s="145" t="s">
        <v>768</v>
      </c>
      <c r="J2166" s="146">
        <v>2</v>
      </c>
      <c r="K2166" s="134" t="s">
        <v>353</v>
      </c>
      <c r="L2166" s="215" t="s">
        <v>6346</v>
      </c>
      <c r="M2166" s="332">
        <v>2</v>
      </c>
      <c r="N2166" s="147">
        <f t="shared" si="353"/>
        <v>4</v>
      </c>
      <c r="O2166" s="551" t="s">
        <v>6563</v>
      </c>
      <c r="P2166" s="128" t="s">
        <v>347</v>
      </c>
      <c r="Q2166" s="338">
        <v>2</v>
      </c>
      <c r="R2166" s="149">
        <f t="shared" si="357"/>
        <v>8</v>
      </c>
      <c r="S2166" s="150"/>
      <c r="T2166" s="497"/>
      <c r="U2166" s="456"/>
      <c r="V2166" s="456"/>
      <c r="W2166" s="139"/>
      <c r="X2166" s="139"/>
      <c r="Y2166" s="151"/>
      <c r="Z2166" s="139"/>
      <c r="AA2166" s="139"/>
      <c r="AB2166" s="152"/>
      <c r="AC2166" s="173">
        <f t="shared" si="355"/>
        <v>0</v>
      </c>
      <c r="AD2166" s="119"/>
      <c r="AE2166" s="78"/>
      <c r="AF2166" s="123">
        <f t="shared" si="356"/>
        <v>7155</v>
      </c>
    </row>
    <row r="2167" spans="1:32" ht="230.25" hidden="1" outlineLevel="3" thickBot="1" x14ac:dyDescent="0.25">
      <c r="A2167" s="349" t="s">
        <v>5678</v>
      </c>
      <c r="B2167" s="596" t="s">
        <v>4359</v>
      </c>
      <c r="C2167" s="600" t="s">
        <v>2041</v>
      </c>
      <c r="D2167" s="624" t="s">
        <v>720</v>
      </c>
      <c r="E2167" s="139" t="s">
        <v>208</v>
      </c>
      <c r="F2167" s="209" t="s">
        <v>2410</v>
      </c>
      <c r="G2167" s="143" t="s">
        <v>1254</v>
      </c>
      <c r="H2167" s="526" t="s">
        <v>1227</v>
      </c>
      <c r="I2167" s="215" t="s">
        <v>768</v>
      </c>
      <c r="J2167" s="255">
        <v>1</v>
      </c>
      <c r="K2167" s="259" t="s">
        <v>192</v>
      </c>
      <c r="L2167" s="215" t="s">
        <v>203</v>
      </c>
      <c r="M2167" s="149">
        <v>1</v>
      </c>
      <c r="N2167" s="147">
        <f t="shared" si="353"/>
        <v>1</v>
      </c>
      <c r="O2167" s="551" t="s">
        <v>6563</v>
      </c>
      <c r="P2167" s="158" t="s">
        <v>675</v>
      </c>
      <c r="Q2167" s="338">
        <v>5</v>
      </c>
      <c r="R2167" s="149">
        <f t="shared" si="357"/>
        <v>5</v>
      </c>
      <c r="S2167" s="150"/>
      <c r="T2167" s="497"/>
      <c r="U2167" s="456"/>
      <c r="V2167" s="456"/>
      <c r="W2167" s="139"/>
      <c r="X2167" s="139"/>
      <c r="Y2167" s="151"/>
      <c r="Z2167" s="139"/>
      <c r="AA2167" s="139"/>
      <c r="AB2167" s="152"/>
      <c r="AC2167" s="173">
        <f t="shared" si="355"/>
        <v>0</v>
      </c>
      <c r="AD2167" s="119"/>
      <c r="AE2167" s="78"/>
      <c r="AF2167" s="123">
        <f t="shared" si="356"/>
        <v>13631</v>
      </c>
    </row>
    <row r="2168" spans="1:32" ht="230.25" hidden="1" outlineLevel="3" thickBot="1" x14ac:dyDescent="0.25">
      <c r="A2168" s="414" t="s">
        <v>5679</v>
      </c>
      <c r="B2168" s="597"/>
      <c r="C2168" s="602"/>
      <c r="D2168" s="625"/>
      <c r="E2168" s="139" t="s">
        <v>255</v>
      </c>
      <c r="F2168" s="209" t="s">
        <v>3272</v>
      </c>
      <c r="G2168" s="143" t="s">
        <v>4218</v>
      </c>
      <c r="H2168" s="526" t="s">
        <v>1803</v>
      </c>
      <c r="I2168" s="215" t="s">
        <v>3018</v>
      </c>
      <c r="J2168" s="257">
        <v>3</v>
      </c>
      <c r="K2168" s="178" t="s">
        <v>453</v>
      </c>
      <c r="L2168" s="256" t="s">
        <v>449</v>
      </c>
      <c r="M2168" s="194">
        <v>2</v>
      </c>
      <c r="N2168" s="132">
        <f t="shared" si="353"/>
        <v>6</v>
      </c>
      <c r="O2168" s="551" t="s">
        <v>6563</v>
      </c>
      <c r="P2168" s="158" t="s">
        <v>6348</v>
      </c>
      <c r="Q2168" s="338">
        <v>3</v>
      </c>
      <c r="R2168" s="149">
        <f>J2168*M2168*Q2168</f>
        <v>18</v>
      </c>
      <c r="S2168" s="150"/>
      <c r="T2168" s="497"/>
      <c r="U2168" s="456"/>
      <c r="V2168" s="456"/>
      <c r="W2168" s="139"/>
      <c r="X2168" s="139"/>
      <c r="Y2168" s="151"/>
      <c r="Z2168" s="139"/>
      <c r="AA2168" s="139"/>
      <c r="AB2168" s="152"/>
      <c r="AC2168" s="173">
        <f t="shared" si="355"/>
        <v>0</v>
      </c>
      <c r="AD2168" s="119"/>
      <c r="AE2168" s="78"/>
      <c r="AF2168" s="123">
        <f t="shared" si="356"/>
        <v>13632</v>
      </c>
    </row>
    <row r="2169" spans="1:32" ht="230.25" hidden="1" outlineLevel="3" thickBot="1" x14ac:dyDescent="0.25">
      <c r="A2169" s="349" t="s">
        <v>5680</v>
      </c>
      <c r="B2169" s="596" t="s">
        <v>4449</v>
      </c>
      <c r="C2169" s="623" t="s">
        <v>3617</v>
      </c>
      <c r="D2169" s="603" t="s">
        <v>720</v>
      </c>
      <c r="E2169" s="224" t="s">
        <v>208</v>
      </c>
      <c r="F2169" s="206" t="s">
        <v>2410</v>
      </c>
      <c r="G2169" s="205" t="s">
        <v>1254</v>
      </c>
      <c r="H2169" s="526" t="s">
        <v>1227</v>
      </c>
      <c r="I2169" s="145" t="s">
        <v>768</v>
      </c>
      <c r="J2169" s="130">
        <v>1</v>
      </c>
      <c r="K2169" s="203" t="s">
        <v>192</v>
      </c>
      <c r="L2169" s="145" t="s">
        <v>203</v>
      </c>
      <c r="M2169" s="149">
        <v>1</v>
      </c>
      <c r="N2169" s="132">
        <f t="shared" si="353"/>
        <v>1</v>
      </c>
      <c r="O2169" s="551" t="s">
        <v>6563</v>
      </c>
      <c r="P2169" s="158" t="s">
        <v>675</v>
      </c>
      <c r="Q2169" s="338">
        <v>5</v>
      </c>
      <c r="R2169" s="149">
        <f>J2169*M2169*Q2169</f>
        <v>5</v>
      </c>
      <c r="S2169" s="150"/>
      <c r="T2169" s="497"/>
      <c r="U2169" s="456"/>
      <c r="V2169" s="456"/>
      <c r="W2169" s="139"/>
      <c r="X2169" s="139"/>
      <c r="Y2169" s="151"/>
      <c r="Z2169" s="139"/>
      <c r="AA2169" s="139"/>
      <c r="AB2169" s="152"/>
      <c r="AC2169" s="173">
        <f t="shared" si="355"/>
        <v>0</v>
      </c>
      <c r="AD2169" s="119"/>
      <c r="AE2169" s="78"/>
      <c r="AF2169" s="123">
        <f t="shared" si="356"/>
        <v>13633</v>
      </c>
    </row>
    <row r="2170" spans="1:32" ht="230.25" hidden="1" outlineLevel="3" thickBot="1" x14ac:dyDescent="0.25">
      <c r="A2170" s="414" t="s">
        <v>5681</v>
      </c>
      <c r="B2170" s="597"/>
      <c r="C2170" s="599"/>
      <c r="D2170" s="605"/>
      <c r="E2170" s="224" t="s">
        <v>255</v>
      </c>
      <c r="F2170" s="206" t="s">
        <v>3619</v>
      </c>
      <c r="G2170" s="205" t="s">
        <v>1254</v>
      </c>
      <c r="H2170" s="526" t="s">
        <v>1227</v>
      </c>
      <c r="I2170" s="145" t="s">
        <v>768</v>
      </c>
      <c r="J2170" s="130">
        <v>1</v>
      </c>
      <c r="K2170" s="178" t="s">
        <v>453</v>
      </c>
      <c r="L2170" s="256" t="s">
        <v>449</v>
      </c>
      <c r="M2170" s="174">
        <v>1</v>
      </c>
      <c r="N2170" s="132">
        <f t="shared" si="353"/>
        <v>1</v>
      </c>
      <c r="O2170" s="551" t="s">
        <v>6563</v>
      </c>
      <c r="P2170" s="152" t="s">
        <v>103</v>
      </c>
      <c r="Q2170" s="338">
        <v>5</v>
      </c>
      <c r="R2170" s="149">
        <f>J2170*M2170*Q2170</f>
        <v>5</v>
      </c>
      <c r="S2170" s="150"/>
      <c r="T2170" s="497"/>
      <c r="U2170" s="456"/>
      <c r="V2170" s="456"/>
      <c r="W2170" s="139"/>
      <c r="X2170" s="139"/>
      <c r="Y2170" s="151"/>
      <c r="Z2170" s="139"/>
      <c r="AA2170" s="139"/>
      <c r="AB2170" s="152"/>
      <c r="AC2170" s="173">
        <f t="shared" si="355"/>
        <v>0</v>
      </c>
      <c r="AD2170" s="119"/>
      <c r="AE2170" s="78"/>
      <c r="AF2170" s="123">
        <f t="shared" si="356"/>
        <v>13634</v>
      </c>
    </row>
    <row r="2171" spans="1:32" ht="230.25" hidden="1" outlineLevel="3" thickBot="1" x14ac:dyDescent="0.25">
      <c r="A2171" s="144" t="s">
        <v>1083</v>
      </c>
      <c r="B2171" s="647" t="s">
        <v>3620</v>
      </c>
      <c r="C2171" s="598" t="s">
        <v>2065</v>
      </c>
      <c r="D2171" s="604" t="s">
        <v>355</v>
      </c>
      <c r="E2171" s="224" t="s">
        <v>337</v>
      </c>
      <c r="F2171" s="224" t="s">
        <v>6347</v>
      </c>
      <c r="G2171" s="133" t="s">
        <v>729</v>
      </c>
      <c r="H2171" s="526" t="s">
        <v>1227</v>
      </c>
      <c r="I2171" s="145" t="s">
        <v>768</v>
      </c>
      <c r="J2171" s="146">
        <v>2</v>
      </c>
      <c r="K2171" s="134" t="s">
        <v>353</v>
      </c>
      <c r="L2171" s="215" t="s">
        <v>6346</v>
      </c>
      <c r="M2171" s="174">
        <v>2</v>
      </c>
      <c r="N2171" s="132">
        <f t="shared" si="353"/>
        <v>4</v>
      </c>
      <c r="O2171" s="551" t="s">
        <v>6563</v>
      </c>
      <c r="P2171" s="128" t="s">
        <v>6352</v>
      </c>
      <c r="Q2171" s="338">
        <v>2</v>
      </c>
      <c r="R2171" s="149">
        <f>N2171*Q2171</f>
        <v>8</v>
      </c>
      <c r="S2171" s="150"/>
      <c r="T2171" s="497"/>
      <c r="U2171" s="456"/>
      <c r="V2171" s="456"/>
      <c r="W2171" s="139"/>
      <c r="X2171" s="139"/>
      <c r="Y2171" s="151"/>
      <c r="Z2171" s="139"/>
      <c r="AA2171" s="139"/>
      <c r="AB2171" s="152"/>
      <c r="AC2171" s="173">
        <f t="shared" si="355"/>
        <v>0</v>
      </c>
      <c r="AD2171" s="119"/>
      <c r="AE2171" s="78"/>
      <c r="AF2171" s="123">
        <f t="shared" si="356"/>
        <v>7156</v>
      </c>
    </row>
    <row r="2172" spans="1:32" ht="230.25" hidden="1" outlineLevel="3" thickBot="1" x14ac:dyDescent="0.25">
      <c r="A2172" s="144" t="s">
        <v>1084</v>
      </c>
      <c r="B2172" s="649"/>
      <c r="C2172" s="599"/>
      <c r="D2172" s="605"/>
      <c r="E2172" s="224" t="s">
        <v>335</v>
      </c>
      <c r="F2172" s="224" t="s">
        <v>6347</v>
      </c>
      <c r="G2172" s="133" t="s">
        <v>729</v>
      </c>
      <c r="H2172" s="526" t="s">
        <v>1227</v>
      </c>
      <c r="I2172" s="145" t="s">
        <v>768</v>
      </c>
      <c r="J2172" s="146">
        <v>2</v>
      </c>
      <c r="K2172" s="134" t="s">
        <v>353</v>
      </c>
      <c r="L2172" s="215" t="s">
        <v>6346</v>
      </c>
      <c r="M2172" s="332">
        <v>2</v>
      </c>
      <c r="N2172" s="132">
        <f t="shared" si="353"/>
        <v>4</v>
      </c>
      <c r="O2172" s="551" t="s">
        <v>6563</v>
      </c>
      <c r="P2172" s="128" t="s">
        <v>347</v>
      </c>
      <c r="Q2172" s="338">
        <v>2</v>
      </c>
      <c r="R2172" s="149">
        <f>N2172*Q2172</f>
        <v>8</v>
      </c>
      <c r="S2172" s="150"/>
      <c r="T2172" s="497"/>
      <c r="U2172" s="456"/>
      <c r="V2172" s="456"/>
      <c r="W2172" s="139"/>
      <c r="X2172" s="139"/>
      <c r="Y2172" s="151"/>
      <c r="Z2172" s="139"/>
      <c r="AA2172" s="139"/>
      <c r="AB2172" s="152"/>
      <c r="AC2172" s="173">
        <f t="shared" si="355"/>
        <v>0</v>
      </c>
      <c r="AD2172" s="119"/>
      <c r="AE2172" s="78"/>
      <c r="AF2172" s="123">
        <f t="shared" si="356"/>
        <v>7157</v>
      </c>
    </row>
    <row r="2173" spans="1:32" ht="230.25" hidden="1" outlineLevel="3" thickBot="1" x14ac:dyDescent="0.25">
      <c r="A2173" s="349" t="s">
        <v>5682</v>
      </c>
      <c r="B2173" s="596" t="s">
        <v>4450</v>
      </c>
      <c r="C2173" s="623" t="s">
        <v>3624</v>
      </c>
      <c r="D2173" s="603" t="s">
        <v>720</v>
      </c>
      <c r="E2173" s="224" t="s">
        <v>208</v>
      </c>
      <c r="F2173" s="206" t="s">
        <v>2410</v>
      </c>
      <c r="G2173" s="205" t="s">
        <v>1254</v>
      </c>
      <c r="H2173" s="526" t="s">
        <v>1227</v>
      </c>
      <c r="I2173" s="145" t="s">
        <v>768</v>
      </c>
      <c r="J2173" s="130">
        <v>1</v>
      </c>
      <c r="K2173" s="203" t="s">
        <v>192</v>
      </c>
      <c r="L2173" s="145" t="s">
        <v>203</v>
      </c>
      <c r="M2173" s="149">
        <v>1</v>
      </c>
      <c r="N2173" s="132">
        <f t="shared" si="353"/>
        <v>1</v>
      </c>
      <c r="O2173" s="551" t="s">
        <v>6563</v>
      </c>
      <c r="P2173" s="158" t="s">
        <v>675</v>
      </c>
      <c r="Q2173" s="338">
        <v>5</v>
      </c>
      <c r="R2173" s="149">
        <f t="shared" ref="R2173:R2186" si="358">N2173*Q2173</f>
        <v>5</v>
      </c>
      <c r="S2173" s="150"/>
      <c r="T2173" s="497"/>
      <c r="U2173" s="456"/>
      <c r="V2173" s="456"/>
      <c r="W2173" s="139"/>
      <c r="X2173" s="139"/>
      <c r="Y2173" s="151"/>
      <c r="Z2173" s="139"/>
      <c r="AA2173" s="139"/>
      <c r="AB2173" s="152"/>
      <c r="AC2173" s="173">
        <f t="shared" si="355"/>
        <v>0</v>
      </c>
      <c r="AD2173" s="119"/>
      <c r="AE2173" s="78"/>
      <c r="AF2173" s="123">
        <f t="shared" si="356"/>
        <v>13635</v>
      </c>
    </row>
    <row r="2174" spans="1:32" ht="230.25" hidden="1" outlineLevel="3" thickBot="1" x14ac:dyDescent="0.25">
      <c r="A2174" s="414" t="s">
        <v>5683</v>
      </c>
      <c r="B2174" s="597"/>
      <c r="C2174" s="599"/>
      <c r="D2174" s="605"/>
      <c r="E2174" s="224" t="s">
        <v>255</v>
      </c>
      <c r="F2174" s="206" t="s">
        <v>3618</v>
      </c>
      <c r="G2174" s="205" t="s">
        <v>1254</v>
      </c>
      <c r="H2174" s="526" t="s">
        <v>1227</v>
      </c>
      <c r="I2174" s="145" t="s">
        <v>768</v>
      </c>
      <c r="J2174" s="130">
        <v>1</v>
      </c>
      <c r="K2174" s="178" t="s">
        <v>453</v>
      </c>
      <c r="L2174" s="256" t="s">
        <v>449</v>
      </c>
      <c r="M2174" s="332">
        <v>1</v>
      </c>
      <c r="N2174" s="132">
        <f t="shared" si="353"/>
        <v>1</v>
      </c>
      <c r="O2174" s="551" t="s">
        <v>6563</v>
      </c>
      <c r="P2174" s="152" t="s">
        <v>103</v>
      </c>
      <c r="Q2174" s="338">
        <v>5</v>
      </c>
      <c r="R2174" s="149">
        <f t="shared" si="358"/>
        <v>5</v>
      </c>
      <c r="S2174" s="150"/>
      <c r="T2174" s="497"/>
      <c r="U2174" s="456"/>
      <c r="V2174" s="456"/>
      <c r="W2174" s="139"/>
      <c r="X2174" s="139"/>
      <c r="Y2174" s="151"/>
      <c r="Z2174" s="139"/>
      <c r="AA2174" s="139"/>
      <c r="AB2174" s="152"/>
      <c r="AC2174" s="173">
        <f t="shared" si="355"/>
        <v>0</v>
      </c>
      <c r="AD2174" s="119"/>
      <c r="AE2174" s="78"/>
      <c r="AF2174" s="123">
        <f t="shared" si="356"/>
        <v>13636</v>
      </c>
    </row>
    <row r="2175" spans="1:32" ht="230.25" hidden="1" outlineLevel="3" thickBot="1" x14ac:dyDescent="0.25">
      <c r="A2175" s="349" t="s">
        <v>5684</v>
      </c>
      <c r="B2175" s="596" t="s">
        <v>4450</v>
      </c>
      <c r="C2175" s="623" t="s">
        <v>3625</v>
      </c>
      <c r="D2175" s="603" t="s">
        <v>3626</v>
      </c>
      <c r="E2175" s="224" t="s">
        <v>208</v>
      </c>
      <c r="F2175" s="206" t="s">
        <v>2410</v>
      </c>
      <c r="G2175" s="205" t="s">
        <v>1254</v>
      </c>
      <c r="H2175" s="526" t="s">
        <v>1227</v>
      </c>
      <c r="I2175" s="145" t="s">
        <v>768</v>
      </c>
      <c r="J2175" s="130">
        <v>1</v>
      </c>
      <c r="K2175" s="203" t="s">
        <v>192</v>
      </c>
      <c r="L2175" s="145" t="s">
        <v>203</v>
      </c>
      <c r="M2175" s="149">
        <v>1</v>
      </c>
      <c r="N2175" s="132">
        <f t="shared" si="353"/>
        <v>1</v>
      </c>
      <c r="O2175" s="551" t="s">
        <v>6563</v>
      </c>
      <c r="P2175" s="158" t="s">
        <v>675</v>
      </c>
      <c r="Q2175" s="338">
        <v>5</v>
      </c>
      <c r="R2175" s="149">
        <f t="shared" si="358"/>
        <v>5</v>
      </c>
      <c r="S2175" s="150"/>
      <c r="T2175" s="497"/>
      <c r="U2175" s="456"/>
      <c r="V2175" s="456"/>
      <c r="W2175" s="139"/>
      <c r="X2175" s="139"/>
      <c r="Y2175" s="151"/>
      <c r="Z2175" s="139"/>
      <c r="AA2175" s="139"/>
      <c r="AB2175" s="152"/>
      <c r="AC2175" s="173">
        <f t="shared" si="355"/>
        <v>0</v>
      </c>
      <c r="AD2175" s="119"/>
      <c r="AE2175" s="78"/>
      <c r="AF2175" s="123">
        <f t="shared" si="356"/>
        <v>13637</v>
      </c>
    </row>
    <row r="2176" spans="1:32" ht="230.25" hidden="1" outlineLevel="3" thickBot="1" x14ac:dyDescent="0.25">
      <c r="A2176" s="414" t="s">
        <v>5685</v>
      </c>
      <c r="B2176" s="597"/>
      <c r="C2176" s="599"/>
      <c r="D2176" s="605"/>
      <c r="E2176" s="224" t="s">
        <v>255</v>
      </c>
      <c r="F2176" s="206" t="s">
        <v>2410</v>
      </c>
      <c r="G2176" s="205" t="s">
        <v>1254</v>
      </c>
      <c r="H2176" s="526" t="s">
        <v>1227</v>
      </c>
      <c r="I2176" s="145" t="s">
        <v>768</v>
      </c>
      <c r="J2176" s="130">
        <v>1</v>
      </c>
      <c r="K2176" s="178" t="s">
        <v>453</v>
      </c>
      <c r="L2176" s="256" t="s">
        <v>449</v>
      </c>
      <c r="M2176" s="332">
        <v>1</v>
      </c>
      <c r="N2176" s="132">
        <f t="shared" si="353"/>
        <v>1</v>
      </c>
      <c r="O2176" s="551" t="s">
        <v>6563</v>
      </c>
      <c r="P2176" s="152" t="s">
        <v>103</v>
      </c>
      <c r="Q2176" s="338">
        <v>5</v>
      </c>
      <c r="R2176" s="149">
        <f t="shared" si="358"/>
        <v>5</v>
      </c>
      <c r="S2176" s="150"/>
      <c r="T2176" s="497"/>
      <c r="U2176" s="456"/>
      <c r="V2176" s="456"/>
      <c r="W2176" s="139"/>
      <c r="X2176" s="139"/>
      <c r="Y2176" s="151"/>
      <c r="Z2176" s="139"/>
      <c r="AA2176" s="139"/>
      <c r="AB2176" s="152"/>
      <c r="AC2176" s="173">
        <f t="shared" si="355"/>
        <v>0</v>
      </c>
      <c r="AD2176" s="119"/>
      <c r="AE2176" s="78"/>
      <c r="AF2176" s="123">
        <f t="shared" si="356"/>
        <v>13638</v>
      </c>
    </row>
    <row r="2177" spans="1:32" ht="230.25" hidden="1" outlineLevel="3" thickBot="1" x14ac:dyDescent="0.25">
      <c r="A2177" s="251" t="s">
        <v>5686</v>
      </c>
      <c r="B2177" s="596" t="s">
        <v>3622</v>
      </c>
      <c r="C2177" s="600" t="s">
        <v>3623</v>
      </c>
      <c r="D2177" s="624" t="s">
        <v>5784</v>
      </c>
      <c r="E2177" s="139" t="s">
        <v>208</v>
      </c>
      <c r="F2177" s="139" t="s">
        <v>5785</v>
      </c>
      <c r="G2177" s="143" t="s">
        <v>1254</v>
      </c>
      <c r="H2177" s="526" t="s">
        <v>1227</v>
      </c>
      <c r="I2177" s="215" t="s">
        <v>768</v>
      </c>
      <c r="J2177" s="257">
        <v>2</v>
      </c>
      <c r="K2177" s="259" t="s">
        <v>192</v>
      </c>
      <c r="L2177" s="215" t="s">
        <v>203</v>
      </c>
      <c r="M2177" s="149">
        <v>1</v>
      </c>
      <c r="N2177" s="132">
        <f t="shared" si="353"/>
        <v>2</v>
      </c>
      <c r="O2177" s="551" t="s">
        <v>6563</v>
      </c>
      <c r="P2177" s="158" t="s">
        <v>675</v>
      </c>
      <c r="Q2177" s="338">
        <v>5</v>
      </c>
      <c r="R2177" s="149">
        <f t="shared" si="358"/>
        <v>10</v>
      </c>
      <c r="S2177" s="150"/>
      <c r="T2177" s="497"/>
      <c r="U2177" s="456"/>
      <c r="V2177" s="456"/>
      <c r="W2177" s="139"/>
      <c r="X2177" s="139"/>
      <c r="Y2177" s="151"/>
      <c r="Z2177" s="139"/>
      <c r="AA2177" s="139"/>
      <c r="AB2177" s="152"/>
      <c r="AC2177" s="173">
        <f t="shared" si="355"/>
        <v>0</v>
      </c>
      <c r="AD2177" s="119"/>
      <c r="AE2177" s="78"/>
      <c r="AF2177" s="123">
        <f t="shared" si="356"/>
        <v>13639</v>
      </c>
    </row>
    <row r="2178" spans="1:32" ht="230.25" hidden="1" outlineLevel="3" thickBot="1" x14ac:dyDescent="0.25">
      <c r="A2178" s="251" t="s">
        <v>5687</v>
      </c>
      <c r="B2178" s="628"/>
      <c r="C2178" s="601"/>
      <c r="D2178" s="638"/>
      <c r="E2178" s="139" t="s">
        <v>255</v>
      </c>
      <c r="F2178" s="139" t="s">
        <v>5786</v>
      </c>
      <c r="G2178" s="143" t="s">
        <v>1254</v>
      </c>
      <c r="H2178" s="526" t="s">
        <v>1227</v>
      </c>
      <c r="I2178" s="215" t="s">
        <v>768</v>
      </c>
      <c r="J2178" s="257">
        <v>2</v>
      </c>
      <c r="K2178" s="178" t="s">
        <v>453</v>
      </c>
      <c r="L2178" s="256" t="s">
        <v>449</v>
      </c>
      <c r="M2178" s="332">
        <v>1</v>
      </c>
      <c r="N2178" s="132">
        <f t="shared" si="353"/>
        <v>2</v>
      </c>
      <c r="O2178" s="551" t="s">
        <v>6563</v>
      </c>
      <c r="P2178" s="152" t="s">
        <v>103</v>
      </c>
      <c r="Q2178" s="338">
        <v>5</v>
      </c>
      <c r="R2178" s="149">
        <f t="shared" si="358"/>
        <v>10</v>
      </c>
      <c r="S2178" s="150"/>
      <c r="T2178" s="497"/>
      <c r="U2178" s="456"/>
      <c r="V2178" s="456"/>
      <c r="W2178" s="139"/>
      <c r="X2178" s="139"/>
      <c r="Y2178" s="151"/>
      <c r="Z2178" s="139"/>
      <c r="AA2178" s="139"/>
      <c r="AB2178" s="152"/>
      <c r="AC2178" s="173">
        <f t="shared" si="355"/>
        <v>0</v>
      </c>
      <c r="AD2178" s="119"/>
      <c r="AE2178" s="78"/>
      <c r="AF2178" s="123">
        <f t="shared" si="356"/>
        <v>13640</v>
      </c>
    </row>
    <row r="2179" spans="1:32" ht="230.25" hidden="1" outlineLevel="3" thickBot="1" x14ac:dyDescent="0.25">
      <c r="A2179" s="251" t="s">
        <v>5688</v>
      </c>
      <c r="B2179" s="653" t="s">
        <v>5787</v>
      </c>
      <c r="C2179" s="600" t="s">
        <v>2040</v>
      </c>
      <c r="D2179" s="624" t="s">
        <v>3626</v>
      </c>
      <c r="E2179" s="139" t="s">
        <v>208</v>
      </c>
      <c r="F2179" s="209" t="s">
        <v>2410</v>
      </c>
      <c r="G2179" s="143" t="s">
        <v>1254</v>
      </c>
      <c r="H2179" s="526" t="s">
        <v>1227</v>
      </c>
      <c r="I2179" s="215" t="s">
        <v>768</v>
      </c>
      <c r="J2179" s="255">
        <v>1</v>
      </c>
      <c r="K2179" s="259" t="s">
        <v>192</v>
      </c>
      <c r="L2179" s="215" t="s">
        <v>203</v>
      </c>
      <c r="M2179" s="149">
        <v>1</v>
      </c>
      <c r="N2179" s="132">
        <f t="shared" si="353"/>
        <v>1</v>
      </c>
      <c r="O2179" s="551" t="s">
        <v>6563</v>
      </c>
      <c r="P2179" s="158" t="s">
        <v>675</v>
      </c>
      <c r="Q2179" s="338">
        <v>5</v>
      </c>
      <c r="R2179" s="149">
        <f t="shared" si="358"/>
        <v>5</v>
      </c>
      <c r="S2179" s="193"/>
      <c r="T2179" s="193"/>
      <c r="U2179" s="193"/>
      <c r="V2179" s="193"/>
      <c r="W2179" s="139"/>
      <c r="X2179" s="139"/>
      <c r="Y2179" s="151"/>
      <c r="Z2179" s="139"/>
      <c r="AA2179" s="139"/>
      <c r="AB2179" s="152"/>
      <c r="AC2179" s="173">
        <f t="shared" si="355"/>
        <v>0</v>
      </c>
      <c r="AD2179" s="119"/>
      <c r="AE2179" s="78"/>
      <c r="AF2179" s="123">
        <f t="shared" si="356"/>
        <v>13641</v>
      </c>
    </row>
    <row r="2180" spans="1:32" ht="230.25" hidden="1" outlineLevel="3" thickBot="1" x14ac:dyDescent="0.25">
      <c r="A2180" s="414" t="s">
        <v>5689</v>
      </c>
      <c r="B2180" s="654"/>
      <c r="C2180" s="602"/>
      <c r="D2180" s="625"/>
      <c r="E2180" s="139" t="s">
        <v>255</v>
      </c>
      <c r="F2180" s="209" t="s">
        <v>2410</v>
      </c>
      <c r="G2180" s="143" t="s">
        <v>1254</v>
      </c>
      <c r="H2180" s="526" t="s">
        <v>1227</v>
      </c>
      <c r="I2180" s="215" t="s">
        <v>768</v>
      </c>
      <c r="J2180" s="255">
        <v>1</v>
      </c>
      <c r="K2180" s="178" t="s">
        <v>453</v>
      </c>
      <c r="L2180" s="256" t="s">
        <v>449</v>
      </c>
      <c r="M2180" s="174">
        <v>1</v>
      </c>
      <c r="N2180" s="132">
        <f t="shared" si="353"/>
        <v>1</v>
      </c>
      <c r="O2180" s="551" t="s">
        <v>6563</v>
      </c>
      <c r="P2180" s="152" t="s">
        <v>103</v>
      </c>
      <c r="Q2180" s="338">
        <v>5</v>
      </c>
      <c r="R2180" s="149">
        <f t="shared" si="358"/>
        <v>5</v>
      </c>
      <c r="S2180" s="150"/>
      <c r="T2180" s="497"/>
      <c r="U2180" s="456"/>
      <c r="V2180" s="456"/>
      <c r="W2180" s="139"/>
      <c r="X2180" s="139"/>
      <c r="Y2180" s="151"/>
      <c r="Z2180" s="139"/>
      <c r="AA2180" s="139"/>
      <c r="AB2180" s="152"/>
      <c r="AC2180" s="173">
        <f t="shared" si="355"/>
        <v>0</v>
      </c>
      <c r="AD2180" s="119"/>
      <c r="AE2180" s="78"/>
      <c r="AF2180" s="123">
        <f t="shared" si="356"/>
        <v>13642</v>
      </c>
    </row>
    <row r="2181" spans="1:32" ht="230.25" hidden="1" outlineLevel="3" thickBot="1" x14ac:dyDescent="0.25">
      <c r="A2181" s="414" t="s">
        <v>5690</v>
      </c>
      <c r="B2181" s="596" t="s">
        <v>3627</v>
      </c>
      <c r="C2181" s="623" t="s">
        <v>2042</v>
      </c>
      <c r="D2181" s="603" t="s">
        <v>176</v>
      </c>
      <c r="E2181" s="224" t="s">
        <v>258</v>
      </c>
      <c r="F2181" s="224" t="s">
        <v>676</v>
      </c>
      <c r="G2181" s="205" t="s">
        <v>1254</v>
      </c>
      <c r="H2181" s="526" t="s">
        <v>1227</v>
      </c>
      <c r="I2181" s="145" t="s">
        <v>768</v>
      </c>
      <c r="J2181" s="130">
        <v>1</v>
      </c>
      <c r="K2181" s="134" t="s">
        <v>454</v>
      </c>
      <c r="L2181" s="125" t="s">
        <v>5792</v>
      </c>
      <c r="M2181" s="174">
        <v>2</v>
      </c>
      <c r="N2181" s="132">
        <f t="shared" si="353"/>
        <v>2</v>
      </c>
      <c r="O2181" s="551" t="s">
        <v>6563</v>
      </c>
      <c r="P2181" s="152" t="s">
        <v>103</v>
      </c>
      <c r="Q2181" s="338">
        <v>5</v>
      </c>
      <c r="R2181" s="149">
        <f t="shared" si="358"/>
        <v>10</v>
      </c>
      <c r="S2181" s="193"/>
      <c r="T2181" s="193"/>
      <c r="U2181" s="193"/>
      <c r="V2181" s="193"/>
      <c r="W2181" s="139"/>
      <c r="X2181" s="139"/>
      <c r="Y2181" s="151"/>
      <c r="Z2181" s="139"/>
      <c r="AA2181" s="139"/>
      <c r="AB2181" s="152"/>
      <c r="AC2181" s="173">
        <f t="shared" si="355"/>
        <v>0</v>
      </c>
      <c r="AD2181" s="119"/>
      <c r="AE2181" s="78"/>
      <c r="AF2181" s="123">
        <f t="shared" si="356"/>
        <v>13643</v>
      </c>
    </row>
    <row r="2182" spans="1:32" ht="230.25" hidden="1" outlineLevel="3" thickBot="1" x14ac:dyDescent="0.25">
      <c r="A2182" s="414" t="s">
        <v>5691</v>
      </c>
      <c r="B2182" s="597"/>
      <c r="C2182" s="598"/>
      <c r="D2182" s="604"/>
      <c r="E2182" s="224" t="s">
        <v>257</v>
      </c>
      <c r="F2182" s="206" t="s">
        <v>3618</v>
      </c>
      <c r="G2182" s="205" t="s">
        <v>1254</v>
      </c>
      <c r="H2182" s="526" t="s">
        <v>1227</v>
      </c>
      <c r="I2182" s="145" t="s">
        <v>768</v>
      </c>
      <c r="J2182" s="130">
        <v>1</v>
      </c>
      <c r="K2182" s="134" t="s">
        <v>455</v>
      </c>
      <c r="L2182" s="125" t="s">
        <v>5792</v>
      </c>
      <c r="M2182" s="174">
        <v>2</v>
      </c>
      <c r="N2182" s="132">
        <f t="shared" si="353"/>
        <v>2</v>
      </c>
      <c r="O2182" s="551" t="s">
        <v>6563</v>
      </c>
      <c r="P2182" s="152" t="s">
        <v>103</v>
      </c>
      <c r="Q2182" s="338">
        <v>5</v>
      </c>
      <c r="R2182" s="149">
        <f t="shared" si="358"/>
        <v>10</v>
      </c>
      <c r="S2182" s="193"/>
      <c r="T2182" s="193"/>
      <c r="U2182" s="193"/>
      <c r="V2182" s="193"/>
      <c r="W2182" s="139"/>
      <c r="X2182" s="139"/>
      <c r="Y2182" s="151"/>
      <c r="Z2182" s="139"/>
      <c r="AA2182" s="139"/>
      <c r="AB2182" s="152"/>
      <c r="AC2182" s="173">
        <f t="shared" si="355"/>
        <v>0</v>
      </c>
      <c r="AD2182" s="119"/>
      <c r="AE2182" s="78"/>
      <c r="AF2182" s="123">
        <f t="shared" si="356"/>
        <v>13644</v>
      </c>
    </row>
    <row r="2183" spans="1:32" ht="230.25" hidden="1" outlineLevel="3" thickBot="1" x14ac:dyDescent="0.25">
      <c r="A2183" s="414" t="s">
        <v>5692</v>
      </c>
      <c r="B2183" s="596" t="s">
        <v>3628</v>
      </c>
      <c r="C2183" s="623" t="s">
        <v>2043</v>
      </c>
      <c r="D2183" s="603" t="s">
        <v>176</v>
      </c>
      <c r="E2183" s="224" t="s">
        <v>258</v>
      </c>
      <c r="F2183" s="224" t="s">
        <v>676</v>
      </c>
      <c r="G2183" s="205" t="s">
        <v>1254</v>
      </c>
      <c r="H2183" s="526" t="s">
        <v>1227</v>
      </c>
      <c r="I2183" s="145" t="s">
        <v>768</v>
      </c>
      <c r="J2183" s="130">
        <v>1</v>
      </c>
      <c r="K2183" s="134" t="s">
        <v>454</v>
      </c>
      <c r="L2183" s="125" t="s">
        <v>5792</v>
      </c>
      <c r="M2183" s="174">
        <v>2</v>
      </c>
      <c r="N2183" s="132">
        <f t="shared" si="353"/>
        <v>2</v>
      </c>
      <c r="O2183" s="551" t="s">
        <v>6563</v>
      </c>
      <c r="P2183" s="152" t="s">
        <v>103</v>
      </c>
      <c r="Q2183" s="338">
        <v>5</v>
      </c>
      <c r="R2183" s="149">
        <f t="shared" si="358"/>
        <v>10</v>
      </c>
      <c r="S2183" s="193"/>
      <c r="T2183" s="193"/>
      <c r="U2183" s="193"/>
      <c r="V2183" s="193"/>
      <c r="W2183" s="139"/>
      <c r="X2183" s="139"/>
      <c r="Y2183" s="151"/>
      <c r="Z2183" s="139"/>
      <c r="AA2183" s="139"/>
      <c r="AB2183" s="152"/>
      <c r="AC2183" s="173">
        <f t="shared" si="355"/>
        <v>0</v>
      </c>
      <c r="AD2183" s="119"/>
      <c r="AE2183" s="78"/>
      <c r="AF2183" s="123">
        <f t="shared" si="356"/>
        <v>13645</v>
      </c>
    </row>
    <row r="2184" spans="1:32" ht="230.25" hidden="1" outlineLevel="3" thickBot="1" x14ac:dyDescent="0.25">
      <c r="A2184" s="414" t="s">
        <v>5693</v>
      </c>
      <c r="B2184" s="597"/>
      <c r="C2184" s="598"/>
      <c r="D2184" s="604"/>
      <c r="E2184" s="224" t="s">
        <v>257</v>
      </c>
      <c r="F2184" s="224" t="s">
        <v>3630</v>
      </c>
      <c r="G2184" s="205" t="s">
        <v>1254</v>
      </c>
      <c r="H2184" s="526" t="s">
        <v>1227</v>
      </c>
      <c r="I2184" s="145" t="s">
        <v>768</v>
      </c>
      <c r="J2184" s="130">
        <v>1</v>
      </c>
      <c r="K2184" s="134" t="s">
        <v>455</v>
      </c>
      <c r="L2184" s="125" t="s">
        <v>5792</v>
      </c>
      <c r="M2184" s="174">
        <v>2</v>
      </c>
      <c r="N2184" s="132">
        <f t="shared" si="353"/>
        <v>2</v>
      </c>
      <c r="O2184" s="551" t="s">
        <v>6563</v>
      </c>
      <c r="P2184" s="152" t="s">
        <v>103</v>
      </c>
      <c r="Q2184" s="338">
        <v>5</v>
      </c>
      <c r="R2184" s="149">
        <f t="shared" si="358"/>
        <v>10</v>
      </c>
      <c r="S2184" s="193"/>
      <c r="T2184" s="193"/>
      <c r="U2184" s="193"/>
      <c r="V2184" s="193"/>
      <c r="W2184" s="139"/>
      <c r="X2184" s="139"/>
      <c r="Y2184" s="151"/>
      <c r="Z2184" s="139"/>
      <c r="AA2184" s="139"/>
      <c r="AB2184" s="152"/>
      <c r="AC2184" s="173">
        <f t="shared" si="355"/>
        <v>0</v>
      </c>
      <c r="AD2184" s="119"/>
      <c r="AE2184" s="78"/>
      <c r="AF2184" s="123">
        <f t="shared" si="356"/>
        <v>13646</v>
      </c>
    </row>
    <row r="2185" spans="1:32" ht="230.25" hidden="1" outlineLevel="3" thickBot="1" x14ac:dyDescent="0.25">
      <c r="A2185" s="414" t="s">
        <v>5694</v>
      </c>
      <c r="B2185" s="596" t="s">
        <v>3629</v>
      </c>
      <c r="C2185" s="623" t="s">
        <v>2044</v>
      </c>
      <c r="D2185" s="603" t="s">
        <v>176</v>
      </c>
      <c r="E2185" s="224" t="s">
        <v>258</v>
      </c>
      <c r="F2185" s="224" t="s">
        <v>676</v>
      </c>
      <c r="G2185" s="205" t="s">
        <v>1254</v>
      </c>
      <c r="H2185" s="526" t="s">
        <v>1227</v>
      </c>
      <c r="I2185" s="145" t="s">
        <v>768</v>
      </c>
      <c r="J2185" s="130">
        <v>1</v>
      </c>
      <c r="K2185" s="134" t="s">
        <v>454</v>
      </c>
      <c r="L2185" s="125" t="s">
        <v>5792</v>
      </c>
      <c r="M2185" s="174">
        <v>2</v>
      </c>
      <c r="N2185" s="132">
        <f t="shared" si="353"/>
        <v>2</v>
      </c>
      <c r="O2185" s="551" t="s">
        <v>6563</v>
      </c>
      <c r="P2185" s="152" t="s">
        <v>103</v>
      </c>
      <c r="Q2185" s="338">
        <v>5</v>
      </c>
      <c r="R2185" s="149">
        <f t="shared" si="358"/>
        <v>10</v>
      </c>
      <c r="S2185" s="193"/>
      <c r="T2185" s="193"/>
      <c r="U2185" s="193"/>
      <c r="V2185" s="193"/>
      <c r="W2185" s="139"/>
      <c r="X2185" s="139"/>
      <c r="Y2185" s="151"/>
      <c r="Z2185" s="139"/>
      <c r="AA2185" s="139"/>
      <c r="AB2185" s="152"/>
      <c r="AC2185" s="173">
        <f t="shared" si="355"/>
        <v>0</v>
      </c>
      <c r="AD2185" s="119"/>
      <c r="AE2185" s="78"/>
      <c r="AF2185" s="123">
        <f t="shared" si="356"/>
        <v>13647</v>
      </c>
    </row>
    <row r="2186" spans="1:32" ht="230.25" hidden="1" outlineLevel="3" thickBot="1" x14ac:dyDescent="0.25">
      <c r="A2186" s="417" t="s">
        <v>5695</v>
      </c>
      <c r="B2186" s="755"/>
      <c r="C2186" s="671"/>
      <c r="D2186" s="685"/>
      <c r="E2186" s="302" t="s">
        <v>257</v>
      </c>
      <c r="F2186" s="302" t="s">
        <v>3631</v>
      </c>
      <c r="G2186" s="380" t="s">
        <v>1254</v>
      </c>
      <c r="H2186" s="539" t="s">
        <v>1227</v>
      </c>
      <c r="I2186" s="381" t="s">
        <v>768</v>
      </c>
      <c r="J2186" s="130">
        <v>1</v>
      </c>
      <c r="K2186" s="382" t="s">
        <v>455</v>
      </c>
      <c r="L2186" s="383" t="s">
        <v>5792</v>
      </c>
      <c r="M2186" s="174">
        <v>2</v>
      </c>
      <c r="N2186" s="132">
        <f t="shared" si="353"/>
        <v>2</v>
      </c>
      <c r="O2186" s="551" t="s">
        <v>6563</v>
      </c>
      <c r="P2186" s="384" t="s">
        <v>103</v>
      </c>
      <c r="Q2186" s="338">
        <v>5</v>
      </c>
      <c r="R2186" s="149">
        <f t="shared" si="358"/>
        <v>10</v>
      </c>
      <c r="S2186" s="385"/>
      <c r="T2186" s="385"/>
      <c r="U2186" s="385"/>
      <c r="V2186" s="385"/>
      <c r="W2186" s="386"/>
      <c r="X2186" s="386"/>
      <c r="Y2186" s="387"/>
      <c r="Z2186" s="386"/>
      <c r="AA2186" s="386"/>
      <c r="AB2186" s="384"/>
      <c r="AC2186" s="173">
        <f t="shared" si="355"/>
        <v>0</v>
      </c>
      <c r="AD2186" s="388"/>
      <c r="AE2186" s="78"/>
      <c r="AF2186" s="123">
        <f t="shared" si="356"/>
        <v>13648</v>
      </c>
    </row>
    <row r="2187" spans="1:32" ht="229.5" hidden="1" outlineLevel="3" x14ac:dyDescent="0.2">
      <c r="A2187" s="419"/>
      <c r="F2187" s="115"/>
      <c r="L2187" s="78"/>
      <c r="M2187" s="78"/>
      <c r="N2187" s="78"/>
      <c r="O2187" s="551" t="s">
        <v>6563</v>
      </c>
      <c r="Q2187" s="78"/>
      <c r="R2187" s="78"/>
      <c r="AF2187" s="123">
        <f t="shared" si="356"/>
        <v>0</v>
      </c>
    </row>
    <row r="2188" spans="1:32" x14ac:dyDescent="0.2">
      <c r="F2188" s="115"/>
      <c r="L2188" s="78"/>
      <c r="M2188" s="78"/>
      <c r="N2188" s="78"/>
      <c r="Q2188" s="78"/>
      <c r="R2188" s="78"/>
      <c r="AF2188" s="123">
        <f t="shared" si="356"/>
        <v>0</v>
      </c>
    </row>
    <row r="2189" spans="1:32" x14ac:dyDescent="0.2">
      <c r="F2189" s="115"/>
      <c r="H2189" s="535" t="s">
        <v>1227</v>
      </c>
      <c r="I2189" s="318">
        <f>COUNTIF(H4:H2188, "CLB will have no effect")</f>
        <v>998</v>
      </c>
      <c r="J2189" s="80"/>
    </row>
    <row r="2190" spans="1:32" ht="38.25" x14ac:dyDescent="0.2">
      <c r="A2190" s="120"/>
      <c r="F2190" s="115"/>
      <c r="H2190" s="218" t="s">
        <v>1228</v>
      </c>
      <c r="I2190" s="318">
        <f>COUNTIF(H4:H2188, "CLB Close Command will be generated by Firmware of iiSC board")</f>
        <v>437</v>
      </c>
      <c r="J2190" s="80"/>
    </row>
    <row r="2191" spans="1:32" ht="25.5" x14ac:dyDescent="0.2">
      <c r="A2191" s="120"/>
      <c r="F2191" s="115"/>
      <c r="H2191" s="541" t="s">
        <v>1803</v>
      </c>
      <c r="I2191" s="318">
        <f>COUNTIF(H4:H2188, "Heartbeat of iiSC board to CLB board will stop.")</f>
        <v>379</v>
      </c>
      <c r="J2191" s="80"/>
    </row>
    <row r="2192" spans="1:32" x14ac:dyDescent="0.2">
      <c r="A2192" s="120"/>
      <c r="F2192" s="115"/>
      <c r="I2192" s="78"/>
      <c r="J2192" s="80"/>
    </row>
    <row r="2193" spans="1:6" x14ac:dyDescent="0.2">
      <c r="A2193" s="120"/>
      <c r="F2193" s="115"/>
    </row>
    <row r="2194" spans="1:6" x14ac:dyDescent="0.2">
      <c r="A2194" s="120"/>
      <c r="F2194" s="115"/>
    </row>
  </sheetData>
  <autoFilter ref="A2:AH2187" xr:uid="{6CB2B57E-6736-457E-AB33-0BF69F064D5A}"/>
  <dataConsolidate/>
  <mergeCells count="2847">
    <mergeCell ref="A1:A2"/>
    <mergeCell ref="U1:U2"/>
    <mergeCell ref="V1:V2"/>
    <mergeCell ref="C1761:C1763"/>
    <mergeCell ref="D1761:D1763"/>
    <mergeCell ref="B1764:B1766"/>
    <mergeCell ref="C1764:C1766"/>
    <mergeCell ref="D1764:D1766"/>
    <mergeCell ref="B1767:B1769"/>
    <mergeCell ref="C1767:C1769"/>
    <mergeCell ref="D1767:D1769"/>
    <mergeCell ref="C1598:C1600"/>
    <mergeCell ref="D1598:D1600"/>
    <mergeCell ref="B1053:B1054"/>
    <mergeCell ref="B1055:B1056"/>
    <mergeCell ref="B1057:B1058"/>
    <mergeCell ref="C1268:C1269"/>
    <mergeCell ref="T1:T2"/>
    <mergeCell ref="C1207:C1208"/>
    <mergeCell ref="D1207:D1208"/>
    <mergeCell ref="B1203:B1204"/>
    <mergeCell ref="C1203:C1204"/>
    <mergeCell ref="D1610:D1612"/>
    <mergeCell ref="B1613:B1615"/>
    <mergeCell ref="C1613:C1615"/>
    <mergeCell ref="D1613:D1615"/>
    <mergeCell ref="B1619:B1621"/>
    <mergeCell ref="D1619:D1621"/>
    <mergeCell ref="C1595:C1597"/>
    <mergeCell ref="D1595:D1597"/>
    <mergeCell ref="B516:B517"/>
    <mergeCell ref="C516:C517"/>
    <mergeCell ref="B2141:B2143"/>
    <mergeCell ref="C2141:C2143"/>
    <mergeCell ref="D2141:D2143"/>
    <mergeCell ref="B1604:B1606"/>
    <mergeCell ref="C1604:C1606"/>
    <mergeCell ref="D1604:D1606"/>
    <mergeCell ref="B1616:B1618"/>
    <mergeCell ref="C1616:C1618"/>
    <mergeCell ref="D1616:D1618"/>
    <mergeCell ref="B1628:B1630"/>
    <mergeCell ref="C1628:C1630"/>
    <mergeCell ref="D1628:D1630"/>
    <mergeCell ref="B1656:B1658"/>
    <mergeCell ref="C1656:C1658"/>
    <mergeCell ref="D1656:D1658"/>
    <mergeCell ref="B1680:B1682"/>
    <mergeCell ref="C1680:C1682"/>
    <mergeCell ref="C1776:C1777"/>
    <mergeCell ref="D1776:D1777"/>
    <mergeCell ref="C1797:C1799"/>
    <mergeCell ref="D1797:D1799"/>
    <mergeCell ref="C1778:C1779"/>
    <mergeCell ref="D1780:D1781"/>
    <mergeCell ref="B1761:B1763"/>
    <mergeCell ref="D1788:D1790"/>
    <mergeCell ref="C1788:C1790"/>
    <mergeCell ref="B1788:B1790"/>
    <mergeCell ref="C1703:C1705"/>
    <mergeCell ref="D1703:D1705"/>
    <mergeCell ref="B1706:B1708"/>
    <mergeCell ref="B1791:B1793"/>
    <mergeCell ref="C1791:C1793"/>
    <mergeCell ref="D1791:D1793"/>
    <mergeCell ref="B2138:B2140"/>
    <mergeCell ref="C2138:C2140"/>
    <mergeCell ref="D2138:D2140"/>
    <mergeCell ref="C2054:C2055"/>
    <mergeCell ref="C2056:C2057"/>
    <mergeCell ref="D2054:D2055"/>
    <mergeCell ref="D2056:D2057"/>
    <mergeCell ref="D2075:D2076"/>
    <mergeCell ref="D2077:D2078"/>
    <mergeCell ref="D2096:D2097"/>
    <mergeCell ref="D2098:D2099"/>
    <mergeCell ref="B2058:B2059"/>
    <mergeCell ref="C2096:C2097"/>
    <mergeCell ref="C2098:C2099"/>
    <mergeCell ref="B2062:B2063"/>
    <mergeCell ref="C2062:C2063"/>
    <mergeCell ref="D2062:D2063"/>
    <mergeCell ref="B2064:B2065"/>
    <mergeCell ref="C2064:C2065"/>
    <mergeCell ref="B2002:B2003"/>
    <mergeCell ref="D2002:D2003"/>
    <mergeCell ref="B2004:B2005"/>
    <mergeCell ref="D2004:D2005"/>
    <mergeCell ref="B2013:B2014"/>
    <mergeCell ref="D2013:D2014"/>
    <mergeCell ref="B2009:B2010"/>
    <mergeCell ref="D2036:D2037"/>
    <mergeCell ref="B1962:B1963"/>
    <mergeCell ref="B1950:B1951"/>
    <mergeCell ref="B1954:B1955"/>
    <mergeCell ref="B1975:B1976"/>
    <mergeCell ref="D1772:D1773"/>
    <mergeCell ref="B1774:B1775"/>
    <mergeCell ref="B2070:B2071"/>
    <mergeCell ref="C2070:C2071"/>
    <mergeCell ref="D2070:D2071"/>
    <mergeCell ref="B2079:B2080"/>
    <mergeCell ref="C2079:C2080"/>
    <mergeCell ref="D2079:D2080"/>
    <mergeCell ref="B2081:B2082"/>
    <mergeCell ref="C2081:C2082"/>
    <mergeCell ref="D2081:D2082"/>
    <mergeCell ref="B2083:B2084"/>
    <mergeCell ref="C2083:C2084"/>
    <mergeCell ref="D2083:D2084"/>
    <mergeCell ref="B2085:B2086"/>
    <mergeCell ref="D2064:D2065"/>
    <mergeCell ref="B2066:B2067"/>
    <mergeCell ref="C2066:C2067"/>
    <mergeCell ref="D2066:D2067"/>
    <mergeCell ref="B2068:B2069"/>
    <mergeCell ref="C2068:C2069"/>
    <mergeCell ref="D2068:D2069"/>
    <mergeCell ref="D1943:D1945"/>
    <mergeCell ref="B2043:B2045"/>
    <mergeCell ref="C2043:C2045"/>
    <mergeCell ref="D2043:D2045"/>
    <mergeCell ref="B2051:B2053"/>
    <mergeCell ref="C2051:C2053"/>
    <mergeCell ref="D2051:D2053"/>
    <mergeCell ref="D2000:D2001"/>
    <mergeCell ref="B1988:B1989"/>
    <mergeCell ref="B1990:B1991"/>
    <mergeCell ref="D1977:D1978"/>
    <mergeCell ref="B1979:B1980"/>
    <mergeCell ref="D1979:D1980"/>
    <mergeCell ref="B1983:B1984"/>
    <mergeCell ref="D1983:D1984"/>
    <mergeCell ref="B1992:B1993"/>
    <mergeCell ref="D1992:D1993"/>
    <mergeCell ref="B1994:B1995"/>
    <mergeCell ref="D1994:D1995"/>
    <mergeCell ref="B1985:B1987"/>
    <mergeCell ref="D1985:D1987"/>
    <mergeCell ref="G1841:G1842"/>
    <mergeCell ref="H1841:H1842"/>
    <mergeCell ref="D1954:D1955"/>
    <mergeCell ref="B1973:B1974"/>
    <mergeCell ref="B1856:B1858"/>
    <mergeCell ref="C1885:C1887"/>
    <mergeCell ref="C1888:C1889"/>
    <mergeCell ref="D1920:D1921"/>
    <mergeCell ref="D1925:D1926"/>
    <mergeCell ref="C1902:C1903"/>
    <mergeCell ref="C1904:C1905"/>
    <mergeCell ref="C1906:C1907"/>
    <mergeCell ref="C1908:C1909"/>
    <mergeCell ref="C1915:C1916"/>
    <mergeCell ref="C1920:C1921"/>
    <mergeCell ref="C1925:C1926"/>
    <mergeCell ref="B1908:B1909"/>
    <mergeCell ref="B1939:B1940"/>
    <mergeCell ref="C1939:C1940"/>
    <mergeCell ref="D1939:D1940"/>
    <mergeCell ref="D1990:D1991"/>
    <mergeCell ref="I1841:I1842"/>
    <mergeCell ref="G1849:G1850"/>
    <mergeCell ref="H1849:H1850"/>
    <mergeCell ref="I1849:I1850"/>
    <mergeCell ref="B560:B561"/>
    <mergeCell ref="C560:C561"/>
    <mergeCell ref="D560:D561"/>
    <mergeCell ref="D1794:D1796"/>
    <mergeCell ref="B1306:B1307"/>
    <mergeCell ref="B1308:B1309"/>
    <mergeCell ref="B1311:B1312"/>
    <mergeCell ref="B1111:B1112"/>
    <mergeCell ref="C1111:C1112"/>
    <mergeCell ref="B1173:B1174"/>
    <mergeCell ref="B1175:B1176"/>
    <mergeCell ref="B1177:B1178"/>
    <mergeCell ref="B1061:B1062"/>
    <mergeCell ref="B935:B936"/>
    <mergeCell ref="C941:C942"/>
    <mergeCell ref="C944:C945"/>
    <mergeCell ref="B939:B940"/>
    <mergeCell ref="B1103:B1104"/>
    <mergeCell ref="C1103:C1104"/>
    <mergeCell ref="D1103:D1104"/>
    <mergeCell ref="B1105:B1106"/>
    <mergeCell ref="C1105:C1106"/>
    <mergeCell ref="D1105:D1106"/>
    <mergeCell ref="D1012:D1013"/>
    <mergeCell ref="B1014:B1015"/>
    <mergeCell ref="B1034:B1035"/>
    <mergeCell ref="B1025:B1026"/>
    <mergeCell ref="C1025:C1026"/>
    <mergeCell ref="D516:D517"/>
    <mergeCell ref="B1724:B1725"/>
    <mergeCell ref="C1724:C1725"/>
    <mergeCell ref="D1724:D1725"/>
    <mergeCell ref="B1726:B1727"/>
    <mergeCell ref="C1726:C1727"/>
    <mergeCell ref="D1726:D1727"/>
    <mergeCell ref="C1574:C1575"/>
    <mergeCell ref="D1574:D1575"/>
    <mergeCell ref="B1578:B1579"/>
    <mergeCell ref="C1578:C1579"/>
    <mergeCell ref="D1578:D1579"/>
    <mergeCell ref="B1580:B1581"/>
    <mergeCell ref="C1718:C1719"/>
    <mergeCell ref="D1718:D1719"/>
    <mergeCell ref="B1595:B1597"/>
    <mergeCell ref="D1686:D1688"/>
    <mergeCell ref="B1689:B1691"/>
    <mergeCell ref="C1689:C1691"/>
    <mergeCell ref="D1689:D1691"/>
    <mergeCell ref="B1256:B1257"/>
    <mergeCell ref="B1259:B1260"/>
    <mergeCell ref="B1261:B1262"/>
    <mergeCell ref="B1167:B1168"/>
    <mergeCell ref="B1169:B1170"/>
    <mergeCell ref="B1183:B1184"/>
    <mergeCell ref="B1369:B1370"/>
    <mergeCell ref="B1295:B1296"/>
    <mergeCell ref="B1317:B1318"/>
    <mergeCell ref="B1297:B1298"/>
    <mergeCell ref="C953:C955"/>
    <mergeCell ref="B959:B960"/>
    <mergeCell ref="C1607:C1609"/>
    <mergeCell ref="D1607:D1609"/>
    <mergeCell ref="B1610:B1612"/>
    <mergeCell ref="C1580:C1581"/>
    <mergeCell ref="D1580:D1581"/>
    <mergeCell ref="B1179:B1180"/>
    <mergeCell ref="C1179:C1180"/>
    <mergeCell ref="D1179:D1180"/>
    <mergeCell ref="B1201:B1202"/>
    <mergeCell ref="C1201:C1202"/>
    <mergeCell ref="D1201:D1202"/>
    <mergeCell ref="B1207:B1208"/>
    <mergeCell ref="B1181:B1182"/>
    <mergeCell ref="B1720:B1721"/>
    <mergeCell ref="C1720:C1721"/>
    <mergeCell ref="C1248:C1249"/>
    <mergeCell ref="C1250:C1251"/>
    <mergeCell ref="B1696:B1697"/>
    <mergeCell ref="B1698:B1699"/>
    <mergeCell ref="B1601:B1603"/>
    <mergeCell ref="B1524:B1525"/>
    <mergeCell ref="B1520:B1521"/>
    <mergeCell ref="B1522:B1523"/>
    <mergeCell ref="B1491:B1492"/>
    <mergeCell ref="B1197:B1198"/>
    <mergeCell ref="B1199:B1200"/>
    <mergeCell ref="B1347:B1348"/>
    <mergeCell ref="B1286:B1287"/>
    <mergeCell ref="B1284:B1285"/>
    <mergeCell ref="B1291:B1292"/>
    <mergeCell ref="B1352:B1353"/>
    <mergeCell ref="B1981:B1982"/>
    <mergeCell ref="D1981:D1982"/>
    <mergeCell ref="D1975:D1976"/>
    <mergeCell ref="B1964:B1966"/>
    <mergeCell ref="D1964:D1966"/>
    <mergeCell ref="D2175:D2176"/>
    <mergeCell ref="C2041:C2042"/>
    <mergeCell ref="C2046:C2047"/>
    <mergeCell ref="B2096:B2097"/>
    <mergeCell ref="B2098:B2099"/>
    <mergeCell ref="B1851:B1852"/>
    <mergeCell ref="B1835:B1836"/>
    <mergeCell ref="B1837:B1838"/>
    <mergeCell ref="D1096:D1097"/>
    <mergeCell ref="B2048:B2049"/>
    <mergeCell ref="B2054:B2055"/>
    <mergeCell ref="B1473:B1474"/>
    <mergeCell ref="B1582:B1583"/>
    <mergeCell ref="D1203:D1204"/>
    <mergeCell ref="B2113:B2114"/>
    <mergeCell ref="B2046:B2047"/>
    <mergeCell ref="B2077:B2078"/>
    <mergeCell ref="C2150:C2152"/>
    <mergeCell ref="C1231:C1232"/>
    <mergeCell ref="B1770:B1771"/>
    <mergeCell ref="B1349:B1350"/>
    <mergeCell ref="B1362:B1363"/>
    <mergeCell ref="B1210:B1211"/>
    <mergeCell ref="B1212:B1213"/>
    <mergeCell ref="B1254:B1255"/>
    <mergeCell ref="D1826:D1828"/>
    <mergeCell ref="B1607:B1609"/>
    <mergeCell ref="D1969:D1970"/>
    <mergeCell ref="B1716:B1717"/>
    <mergeCell ref="C1716:C1717"/>
    <mergeCell ref="D1716:D1717"/>
    <mergeCell ref="B1996:B1997"/>
    <mergeCell ref="C2177:C2178"/>
    <mergeCell ref="D2177:D2178"/>
    <mergeCell ref="B2175:B2176"/>
    <mergeCell ref="C2175:C2176"/>
    <mergeCell ref="B2185:B2186"/>
    <mergeCell ref="C2185:C2186"/>
    <mergeCell ref="D2181:D2182"/>
    <mergeCell ref="D2183:D2184"/>
    <mergeCell ref="D2185:D2186"/>
    <mergeCell ref="B2177:B2178"/>
    <mergeCell ref="D2160:D2161"/>
    <mergeCell ref="D2171:D2172"/>
    <mergeCell ref="D2158:D2159"/>
    <mergeCell ref="B1868:B1869"/>
    <mergeCell ref="B1874:B1875"/>
    <mergeCell ref="B1876:B1877"/>
    <mergeCell ref="B1969:B1970"/>
    <mergeCell ref="C2181:C2182"/>
    <mergeCell ref="B2183:B2184"/>
    <mergeCell ref="C2183:C2184"/>
    <mergeCell ref="D2156:D2157"/>
    <mergeCell ref="B2000:B2001"/>
    <mergeCell ref="B2011:B2012"/>
    <mergeCell ref="D2006:D2008"/>
    <mergeCell ref="B2006:B2008"/>
    <mergeCell ref="B2015:B2016"/>
    <mergeCell ref="B1937:B1938"/>
    <mergeCell ref="D2009:D2010"/>
    <mergeCell ref="D2011:D2012"/>
    <mergeCell ref="D2031:D2032"/>
    <mergeCell ref="D1962:D1963"/>
    <mergeCell ref="D1967:D1968"/>
    <mergeCell ref="C2179:C2180"/>
    <mergeCell ref="B2179:B2180"/>
    <mergeCell ref="B1022:B1023"/>
    <mergeCell ref="C1022:C1023"/>
    <mergeCell ref="D1022:D1023"/>
    <mergeCell ref="D1071:D1072"/>
    <mergeCell ref="D1034:D1035"/>
    <mergeCell ref="B1036:B1037"/>
    <mergeCell ref="D1036:D1037"/>
    <mergeCell ref="B1038:B1039"/>
    <mergeCell ref="D1038:D1039"/>
    <mergeCell ref="B1049:B1050"/>
    <mergeCell ref="B2156:B2157"/>
    <mergeCell ref="B2158:B2159"/>
    <mergeCell ref="B2164:B2166"/>
    <mergeCell ref="B2171:B2172"/>
    <mergeCell ref="B2160:B2161"/>
    <mergeCell ref="C2164:C2166"/>
    <mergeCell ref="C2171:C2172"/>
    <mergeCell ref="C2160:C2161"/>
    <mergeCell ref="D2164:D2166"/>
    <mergeCell ref="B1714:B1715"/>
    <mergeCell ref="B1742:B1743"/>
    <mergeCell ref="C1212:C1213"/>
    <mergeCell ref="C1859:C1861"/>
    <mergeCell ref="B1859:B1861"/>
    <mergeCell ref="B1829:B1831"/>
    <mergeCell ref="C1862:C1864"/>
    <mergeCell ref="B1865:B1867"/>
    <mergeCell ref="B1096:B1097"/>
    <mergeCell ref="C2148:C2149"/>
    <mergeCell ref="B1080:B1081"/>
    <mergeCell ref="B2181:B2182"/>
    <mergeCell ref="C1036:C1037"/>
    <mergeCell ref="C1038:C1039"/>
    <mergeCell ref="C987:C988"/>
    <mergeCell ref="B989:B990"/>
    <mergeCell ref="C989:C990"/>
    <mergeCell ref="D989:D990"/>
    <mergeCell ref="B993:B994"/>
    <mergeCell ref="C993:C994"/>
    <mergeCell ref="D993:D994"/>
    <mergeCell ref="B997:B998"/>
    <mergeCell ref="C997:C998"/>
    <mergeCell ref="D997:D998"/>
    <mergeCell ref="B999:B1000"/>
    <mergeCell ref="C999:C1000"/>
    <mergeCell ref="D999:D1000"/>
    <mergeCell ref="B1001:B1002"/>
    <mergeCell ref="C1001:C1002"/>
    <mergeCell ref="D1001:D1002"/>
    <mergeCell ref="B1010:B1011"/>
    <mergeCell ref="C1010:C1011"/>
    <mergeCell ref="D1010:D1011"/>
    <mergeCell ref="B2144:B2145"/>
    <mergeCell ref="B2146:B2147"/>
    <mergeCell ref="B2148:B2149"/>
    <mergeCell ref="B2056:B2057"/>
    <mergeCell ref="D2015:D2016"/>
    <mergeCell ref="B2115:B2116"/>
    <mergeCell ref="D1946:D1947"/>
    <mergeCell ref="C1199:C1200"/>
    <mergeCell ref="C1227:C1228"/>
    <mergeCell ref="C1229:C1230"/>
    <mergeCell ref="D2179:D2180"/>
    <mergeCell ref="D1025:D1026"/>
    <mergeCell ref="B1030:B1031"/>
    <mergeCell ref="C1030:C1031"/>
    <mergeCell ref="D1030:D1031"/>
    <mergeCell ref="B1012:B1013"/>
    <mergeCell ref="B1076:B1077"/>
    <mergeCell ref="D1076:D1077"/>
    <mergeCell ref="B1078:B1079"/>
    <mergeCell ref="B1016:B1017"/>
    <mergeCell ref="C1016:C1017"/>
    <mergeCell ref="D963:D964"/>
    <mergeCell ref="D965:D966"/>
    <mergeCell ref="D967:D968"/>
    <mergeCell ref="C984:C985"/>
    <mergeCell ref="B1074:B1075"/>
    <mergeCell ref="C1074:C1075"/>
    <mergeCell ref="B1067:B1068"/>
    <mergeCell ref="B1051:B1052"/>
    <mergeCell ref="B1069:B1070"/>
    <mergeCell ref="B1163:B1164"/>
    <mergeCell ref="D1163:D1164"/>
    <mergeCell ref="C1109:C1110"/>
    <mergeCell ref="B1084:B1085"/>
    <mergeCell ref="C1084:C1085"/>
    <mergeCell ref="B1086:B1087"/>
    <mergeCell ref="C1086:C1087"/>
    <mergeCell ref="B900:B901"/>
    <mergeCell ref="B897:B898"/>
    <mergeCell ref="C959:C960"/>
    <mergeCell ref="D959:D960"/>
    <mergeCell ref="B961:B962"/>
    <mergeCell ref="B1155:B1156"/>
    <mergeCell ref="D1155:D1156"/>
    <mergeCell ref="B1161:B1162"/>
    <mergeCell ref="D1161:D1162"/>
    <mergeCell ref="C1008:C1009"/>
    <mergeCell ref="B1005:B1006"/>
    <mergeCell ref="C1005:C1006"/>
    <mergeCell ref="C980:C981"/>
    <mergeCell ref="B1042:B1043"/>
    <mergeCell ref="C1042:C1043"/>
    <mergeCell ref="C976:C977"/>
    <mergeCell ref="B1059:B1060"/>
    <mergeCell ref="B923:B924"/>
    <mergeCell ref="C923:C924"/>
    <mergeCell ref="C916:C917"/>
    <mergeCell ref="B916:B917"/>
    <mergeCell ref="B982:B983"/>
    <mergeCell ref="C982:C983"/>
    <mergeCell ref="C1012:C1013"/>
    <mergeCell ref="C1034:C1035"/>
    <mergeCell ref="C1071:C1072"/>
    <mergeCell ref="C1014:C1015"/>
    <mergeCell ref="C900:C901"/>
    <mergeCell ref="D1111:D1112"/>
    <mergeCell ref="D1124:D1125"/>
    <mergeCell ref="D910:D911"/>
    <mergeCell ref="D961:D962"/>
    <mergeCell ref="D900:D901"/>
    <mergeCell ref="B949:B950"/>
    <mergeCell ref="C949:C950"/>
    <mergeCell ref="D949:D950"/>
    <mergeCell ref="B974:B975"/>
    <mergeCell ref="C974:C975"/>
    <mergeCell ref="D974:D975"/>
    <mergeCell ref="B978:B979"/>
    <mergeCell ref="C978:C979"/>
    <mergeCell ref="D978:D979"/>
    <mergeCell ref="B980:B981"/>
    <mergeCell ref="B953:B955"/>
    <mergeCell ref="D953:D955"/>
    <mergeCell ref="B1071:B1072"/>
    <mergeCell ref="C935:C936"/>
    <mergeCell ref="D935:D936"/>
    <mergeCell ref="B937:B938"/>
    <mergeCell ref="C937:C938"/>
    <mergeCell ref="D937:D938"/>
    <mergeCell ref="B908:B909"/>
    <mergeCell ref="C961:C962"/>
    <mergeCell ref="B967:B968"/>
    <mergeCell ref="C908:C909"/>
    <mergeCell ref="B910:B911"/>
    <mergeCell ref="C910:C911"/>
    <mergeCell ref="D918:D919"/>
    <mergeCell ref="B933:B934"/>
    <mergeCell ref="D941:D942"/>
    <mergeCell ref="D944:D945"/>
    <mergeCell ref="D947:D948"/>
    <mergeCell ref="D939:D940"/>
    <mergeCell ref="B963:B964"/>
    <mergeCell ref="B1082:B1083"/>
    <mergeCell ref="B972:B973"/>
    <mergeCell ref="B1008:B1009"/>
    <mergeCell ref="B876:B877"/>
    <mergeCell ref="C876:C877"/>
    <mergeCell ref="D876:D877"/>
    <mergeCell ref="B878:B879"/>
    <mergeCell ref="C878:C879"/>
    <mergeCell ref="D878:D879"/>
    <mergeCell ref="D916:D917"/>
    <mergeCell ref="B925:B926"/>
    <mergeCell ref="C925:C926"/>
    <mergeCell ref="D925:D926"/>
    <mergeCell ref="B880:B881"/>
    <mergeCell ref="C880:C881"/>
    <mergeCell ref="D880:D881"/>
    <mergeCell ref="B882:B883"/>
    <mergeCell ref="C882:C883"/>
    <mergeCell ref="D882:D883"/>
    <mergeCell ref="B884:B885"/>
    <mergeCell ref="C884:C885"/>
    <mergeCell ref="D884:D885"/>
    <mergeCell ref="B886:B887"/>
    <mergeCell ref="C886:C887"/>
    <mergeCell ref="D886:D887"/>
    <mergeCell ref="B888:B889"/>
    <mergeCell ref="C888:C889"/>
    <mergeCell ref="D888:D889"/>
    <mergeCell ref="D923:D924"/>
    <mergeCell ref="B921:B922"/>
    <mergeCell ref="C921:C922"/>
    <mergeCell ref="D921:D922"/>
    <mergeCell ref="B864:B865"/>
    <mergeCell ref="C864:C865"/>
    <mergeCell ref="D864:D865"/>
    <mergeCell ref="B868:B869"/>
    <mergeCell ref="C868:C869"/>
    <mergeCell ref="D868:D869"/>
    <mergeCell ref="B872:B873"/>
    <mergeCell ref="C872:C873"/>
    <mergeCell ref="D872:D873"/>
    <mergeCell ref="B866:B867"/>
    <mergeCell ref="C866:C867"/>
    <mergeCell ref="D866:D867"/>
    <mergeCell ref="B870:B871"/>
    <mergeCell ref="C870:C871"/>
    <mergeCell ref="D870:D871"/>
    <mergeCell ref="B874:B875"/>
    <mergeCell ref="C874:C875"/>
    <mergeCell ref="D874:D875"/>
    <mergeCell ref="B849:B850"/>
    <mergeCell ref="C849:C850"/>
    <mergeCell ref="D849:D850"/>
    <mergeCell ref="B851:B852"/>
    <mergeCell ref="C851:C852"/>
    <mergeCell ref="D851:D852"/>
    <mergeCell ref="B847:B848"/>
    <mergeCell ref="B833:B834"/>
    <mergeCell ref="C853:C854"/>
    <mergeCell ref="D853:D854"/>
    <mergeCell ref="B855:B856"/>
    <mergeCell ref="C855:C856"/>
    <mergeCell ref="D855:D856"/>
    <mergeCell ref="B857:B858"/>
    <mergeCell ref="C857:C858"/>
    <mergeCell ref="D857:D858"/>
    <mergeCell ref="B859:B860"/>
    <mergeCell ref="C859:C860"/>
    <mergeCell ref="D859:D860"/>
    <mergeCell ref="B838:B839"/>
    <mergeCell ref="C838:C839"/>
    <mergeCell ref="D838:D839"/>
    <mergeCell ref="B844:B845"/>
    <mergeCell ref="C844:C845"/>
    <mergeCell ref="D844:D845"/>
    <mergeCell ref="B840:B841"/>
    <mergeCell ref="C840:C841"/>
    <mergeCell ref="D840:D841"/>
    <mergeCell ref="C836:C837"/>
    <mergeCell ref="D836:D837"/>
    <mergeCell ref="B824:B825"/>
    <mergeCell ref="C824:C825"/>
    <mergeCell ref="D824:D825"/>
    <mergeCell ref="C814:C815"/>
    <mergeCell ref="B814:B815"/>
    <mergeCell ref="D814:D815"/>
    <mergeCell ref="B831:B832"/>
    <mergeCell ref="C831:C832"/>
    <mergeCell ref="D831:D832"/>
    <mergeCell ref="B816:B817"/>
    <mergeCell ref="C816:C817"/>
    <mergeCell ref="D816:D817"/>
    <mergeCell ref="B818:B819"/>
    <mergeCell ref="C818:C819"/>
    <mergeCell ref="D581:D582"/>
    <mergeCell ref="C579:C580"/>
    <mergeCell ref="B571:B572"/>
    <mergeCell ref="B726:B729"/>
    <mergeCell ref="B716:B717"/>
    <mergeCell ref="B648:B649"/>
    <mergeCell ref="B650:B651"/>
    <mergeCell ref="B627:B628"/>
    <mergeCell ref="B700:B701"/>
    <mergeCell ref="B702:B703"/>
    <mergeCell ref="B709:B710"/>
    <mergeCell ref="B593:B594"/>
    <mergeCell ref="C593:C594"/>
    <mergeCell ref="D593:D594"/>
    <mergeCell ref="B599:B600"/>
    <mergeCell ref="C599:C600"/>
    <mergeCell ref="D599:D600"/>
    <mergeCell ref="D595:D596"/>
    <mergeCell ref="D818:D819"/>
    <mergeCell ref="B821:B822"/>
    <mergeCell ref="C821:C822"/>
    <mergeCell ref="D821:D822"/>
    <mergeCell ref="B778:B779"/>
    <mergeCell ref="C778:C779"/>
    <mergeCell ref="D778:D779"/>
    <mergeCell ref="B788:B789"/>
    <mergeCell ref="C788:C789"/>
    <mergeCell ref="D788:D789"/>
    <mergeCell ref="B790:B791"/>
    <mergeCell ref="C790:C791"/>
    <mergeCell ref="D790:D791"/>
    <mergeCell ref="D782:D783"/>
    <mergeCell ref="D786:D787"/>
    <mergeCell ref="D780:D781"/>
    <mergeCell ref="B784:B785"/>
    <mergeCell ref="C784:C785"/>
    <mergeCell ref="D784:D785"/>
    <mergeCell ref="B803:B804"/>
    <mergeCell ref="C803:C804"/>
    <mergeCell ref="D803:D804"/>
    <mergeCell ref="B805:B806"/>
    <mergeCell ref="C805:C806"/>
    <mergeCell ref="B792:B793"/>
    <mergeCell ref="D557:D558"/>
    <mergeCell ref="D545:D546"/>
    <mergeCell ref="D547:D548"/>
    <mergeCell ref="D551:D552"/>
    <mergeCell ref="D571:D572"/>
    <mergeCell ref="D573:D574"/>
    <mergeCell ref="D565:D566"/>
    <mergeCell ref="D567:D568"/>
    <mergeCell ref="D577:D578"/>
    <mergeCell ref="D579:D580"/>
    <mergeCell ref="B575:B576"/>
    <mergeCell ref="C575:C576"/>
    <mergeCell ref="D575:D576"/>
    <mergeCell ref="B527:B528"/>
    <mergeCell ref="B533:B534"/>
    <mergeCell ref="B535:B536"/>
    <mergeCell ref="B539:B540"/>
    <mergeCell ref="B553:B554"/>
    <mergeCell ref="C553:C554"/>
    <mergeCell ref="D553:D554"/>
    <mergeCell ref="B569:B570"/>
    <mergeCell ref="C569:C570"/>
    <mergeCell ref="B555:B556"/>
    <mergeCell ref="C555:C556"/>
    <mergeCell ref="D563:D564"/>
    <mergeCell ref="D555:D556"/>
    <mergeCell ref="B563:B564"/>
    <mergeCell ref="B531:B532"/>
    <mergeCell ref="C563:C564"/>
    <mergeCell ref="C543:C544"/>
    <mergeCell ref="C539:C540"/>
    <mergeCell ref="B529:B530"/>
    <mergeCell ref="C484:C485"/>
    <mergeCell ref="D484:D485"/>
    <mergeCell ref="B489:B490"/>
    <mergeCell ref="C489:C490"/>
    <mergeCell ref="D489:D490"/>
    <mergeCell ref="B491:B492"/>
    <mergeCell ref="C491:C492"/>
    <mergeCell ref="D491:D492"/>
    <mergeCell ref="B480:B481"/>
    <mergeCell ref="C480:C481"/>
    <mergeCell ref="D480:D481"/>
    <mergeCell ref="B487:B488"/>
    <mergeCell ref="C477:C478"/>
    <mergeCell ref="C465:C466"/>
    <mergeCell ref="C467:C468"/>
    <mergeCell ref="C472:C473"/>
    <mergeCell ref="B93:B94"/>
    <mergeCell ref="B95:B96"/>
    <mergeCell ref="B97:B98"/>
    <mergeCell ref="B429:B430"/>
    <mergeCell ref="B441:B442"/>
    <mergeCell ref="B443:B444"/>
    <mergeCell ref="B445:B446"/>
    <mergeCell ref="B451:B452"/>
    <mergeCell ref="B454:B455"/>
    <mergeCell ref="B457:B458"/>
    <mergeCell ref="B469:B470"/>
    <mergeCell ref="B465:B466"/>
    <mergeCell ref="D115:D116"/>
    <mergeCell ref="D117:D118"/>
    <mergeCell ref="D119:D120"/>
    <mergeCell ref="B256:B257"/>
    <mergeCell ref="C45:C46"/>
    <mergeCell ref="D45:D46"/>
    <mergeCell ref="B34:B35"/>
    <mergeCell ref="C34:C35"/>
    <mergeCell ref="D34:D35"/>
    <mergeCell ref="C61:C62"/>
    <mergeCell ref="B61:B62"/>
    <mergeCell ref="D61:D62"/>
    <mergeCell ref="B89:B90"/>
    <mergeCell ref="C89:C90"/>
    <mergeCell ref="B91:B92"/>
    <mergeCell ref="C91:C92"/>
    <mergeCell ref="B39:B40"/>
    <mergeCell ref="B41:B42"/>
    <mergeCell ref="C75:C76"/>
    <mergeCell ref="C77:C78"/>
    <mergeCell ref="C79:C80"/>
    <mergeCell ref="C81:C82"/>
    <mergeCell ref="C57:C60"/>
    <mergeCell ref="C65:C66"/>
    <mergeCell ref="C67:C68"/>
    <mergeCell ref="C69:C70"/>
    <mergeCell ref="B67:B68"/>
    <mergeCell ref="B69:B70"/>
    <mergeCell ref="C73:C74"/>
    <mergeCell ref="C83:C84"/>
    <mergeCell ref="C85:C86"/>
    <mergeCell ref="C87:C88"/>
    <mergeCell ref="D67:D68"/>
    <mergeCell ref="D69:D70"/>
    <mergeCell ref="B73:B74"/>
    <mergeCell ref="D89:D90"/>
    <mergeCell ref="E9:E10"/>
    <mergeCell ref="C29:C30"/>
    <mergeCell ref="C31:C32"/>
    <mergeCell ref="B29:B30"/>
    <mergeCell ref="B31:B32"/>
    <mergeCell ref="D29:D30"/>
    <mergeCell ref="D31:D32"/>
    <mergeCell ref="B37:B38"/>
    <mergeCell ref="C37:C38"/>
    <mergeCell ref="D37:D38"/>
    <mergeCell ref="B63:B64"/>
    <mergeCell ref="C63:C64"/>
    <mergeCell ref="D63:D64"/>
    <mergeCell ref="B87:B88"/>
    <mergeCell ref="B12:B13"/>
    <mergeCell ref="B22:B28"/>
    <mergeCell ref="B75:B76"/>
    <mergeCell ref="B77:B78"/>
    <mergeCell ref="B79:B80"/>
    <mergeCell ref="B85:B86"/>
    <mergeCell ref="B81:B82"/>
    <mergeCell ref="D85:D86"/>
    <mergeCell ref="D87:D88"/>
    <mergeCell ref="C9:C11"/>
    <mergeCell ref="C12:C13"/>
    <mergeCell ref="C22:C28"/>
    <mergeCell ref="C48:C50"/>
    <mergeCell ref="C51:C53"/>
    <mergeCell ref="C54:C56"/>
    <mergeCell ref="C43:C44"/>
    <mergeCell ref="D43:D44"/>
    <mergeCell ref="B45:B46"/>
    <mergeCell ref="B640:B641"/>
    <mergeCell ref="B642:B643"/>
    <mergeCell ref="D525:D526"/>
    <mergeCell ref="C1210:C1211"/>
    <mergeCell ref="B1367:B1368"/>
    <mergeCell ref="B1288:B1289"/>
    <mergeCell ref="B1293:B1294"/>
    <mergeCell ref="B755:B756"/>
    <mergeCell ref="C755:C756"/>
    <mergeCell ref="D755:D756"/>
    <mergeCell ref="B762:B763"/>
    <mergeCell ref="C762:C763"/>
    <mergeCell ref="D762:D763"/>
    <mergeCell ref="B760:B761"/>
    <mergeCell ref="C760:C761"/>
    <mergeCell ref="D760:D761"/>
    <mergeCell ref="B669:B670"/>
    <mergeCell ref="C669:C670"/>
    <mergeCell ref="D669:D670"/>
    <mergeCell ref="B722:B725"/>
    <mergeCell ref="C531:C532"/>
    <mergeCell ref="B597:B598"/>
    <mergeCell ref="C597:C598"/>
    <mergeCell ref="D597:D598"/>
    <mergeCell ref="B545:B546"/>
    <mergeCell ref="C545:C546"/>
    <mergeCell ref="B549:B550"/>
    <mergeCell ref="C549:C550"/>
    <mergeCell ref="D549:D550"/>
    <mergeCell ref="D543:D544"/>
    <mergeCell ref="D535:D536"/>
    <mergeCell ref="B583:B584"/>
    <mergeCell ref="B1756:B1757"/>
    <mergeCell ref="B1360:B1361"/>
    <mergeCell ref="B1376:B1377"/>
    <mergeCell ref="B1378:B1379"/>
    <mergeCell ref="B751:B752"/>
    <mergeCell ref="B758:B759"/>
    <mergeCell ref="B764:B765"/>
    <mergeCell ref="B525:B526"/>
    <mergeCell ref="C525:C526"/>
    <mergeCell ref="B585:B586"/>
    <mergeCell ref="C585:C586"/>
    <mergeCell ref="B595:B596"/>
    <mergeCell ref="C595:C596"/>
    <mergeCell ref="C581:C582"/>
    <mergeCell ref="B807:B808"/>
    <mergeCell ref="C807:C808"/>
    <mergeCell ref="B809:B810"/>
    <mergeCell ref="B587:B588"/>
    <mergeCell ref="B663:B664"/>
    <mergeCell ref="B605:B606"/>
    <mergeCell ref="B557:B558"/>
    <mergeCell ref="B1252:B1253"/>
    <mergeCell ref="B1214:B1215"/>
    <mergeCell ref="B1270:B1271"/>
    <mergeCell ref="B753:B754"/>
    <mergeCell ref="B984:B985"/>
    <mergeCell ref="B912:B913"/>
    <mergeCell ref="B918:B919"/>
    <mergeCell ref="B1187:B1188"/>
    <mergeCell ref="B1248:B1249"/>
    <mergeCell ref="B1268:B1269"/>
    <mergeCell ref="B632:B633"/>
    <mergeCell ref="B1977:B1978"/>
    <mergeCell ref="B1653:B1655"/>
    <mergeCell ref="B1659:B1661"/>
    <mergeCell ref="B1662:B1664"/>
    <mergeCell ref="B1542:B1543"/>
    <mergeCell ref="B1374:B1375"/>
    <mergeCell ref="B1407:B1408"/>
    <mergeCell ref="B1823:B1825"/>
    <mergeCell ref="B1274:B1275"/>
    <mergeCell ref="B1276:B1277"/>
    <mergeCell ref="B780:B781"/>
    <mergeCell ref="B927:B928"/>
    <mergeCell ref="C557:C558"/>
    <mergeCell ref="C587:C588"/>
    <mergeCell ref="B766:B767"/>
    <mergeCell ref="B768:B769"/>
    <mergeCell ref="B1263:B1264"/>
    <mergeCell ref="B1265:B1266"/>
    <mergeCell ref="C1829:C1831"/>
    <mergeCell ref="C1843:C1844"/>
    <mergeCell ref="B1841:B1842"/>
    <mergeCell ref="C1665:C1667"/>
    <mergeCell ref="C1706:C1708"/>
    <mergeCell ref="B1709:B1711"/>
    <mergeCell ref="C1709:C1711"/>
    <mergeCell ref="B1733:B1735"/>
    <mergeCell ref="C1733:C1735"/>
    <mergeCell ref="B1736:B1738"/>
    <mergeCell ref="C1736:C1738"/>
    <mergeCell ref="B1739:B1741"/>
    <mergeCell ref="C1739:C1741"/>
    <mergeCell ref="B1665:B1667"/>
    <mergeCell ref="B1598:B1600"/>
    <mergeCell ref="B1750:B1751"/>
    <mergeCell ref="B1752:B1753"/>
    <mergeCell ref="B1703:B1705"/>
    <mergeCell ref="B1315:B1316"/>
    <mergeCell ref="B1397:B1398"/>
    <mergeCell ref="B1553:B1554"/>
    <mergeCell ref="B1557:B1560"/>
    <mergeCell ref="B1904:B1905"/>
    <mergeCell ref="B1870:B1871"/>
    <mergeCell ref="C1865:C1867"/>
    <mergeCell ref="C1367:C1368"/>
    <mergeCell ref="B1590:B1591"/>
    <mergeCell ref="B1930:B1931"/>
    <mergeCell ref="B1935:B1936"/>
    <mergeCell ref="B2041:B2042"/>
    <mergeCell ref="B1800:B1801"/>
    <mergeCell ref="B2028:B2030"/>
    <mergeCell ref="B2033:B2035"/>
    <mergeCell ref="B1915:B1916"/>
    <mergeCell ref="B1744:B1745"/>
    <mergeCell ref="B1839:B1840"/>
    <mergeCell ref="B1843:B1844"/>
    <mergeCell ref="B1910:B1911"/>
    <mergeCell ref="B1902:B1903"/>
    <mergeCell ref="B1896:B1897"/>
    <mergeCell ref="B1898:B1899"/>
    <mergeCell ref="B1890:B1891"/>
    <mergeCell ref="B1892:B1893"/>
    <mergeCell ref="B1882:B1884"/>
    <mergeCell ref="B1894:B1895"/>
    <mergeCell ref="B1998:B1999"/>
    <mergeCell ref="B1718:B1719"/>
    <mergeCell ref="B1748:B1749"/>
    <mergeCell ref="B1802:B1803"/>
    <mergeCell ref="B1826:B1828"/>
    <mergeCell ref="B1797:B1799"/>
    <mergeCell ref="B1555:B1556"/>
    <mergeCell ref="B1493:B1494"/>
    <mergeCell ref="B1782:B1783"/>
    <mergeCell ref="B1780:B1781"/>
    <mergeCell ref="B1806:B1807"/>
    <mergeCell ref="B2150:B2152"/>
    <mergeCell ref="B1239:B1240"/>
    <mergeCell ref="B1300:B1301"/>
    <mergeCell ref="B1324:B1325"/>
    <mergeCell ref="B1330:B1331"/>
    <mergeCell ref="B1320:B1321"/>
    <mergeCell ref="B1302:B1303"/>
    <mergeCell ref="B1967:B1968"/>
    <mergeCell ref="B1354:B1355"/>
    <mergeCell ref="B1356:B1357"/>
    <mergeCell ref="B1358:B1359"/>
    <mergeCell ref="B1364:B1365"/>
    <mergeCell ref="B1372:B1373"/>
    <mergeCell ref="B1900:B1901"/>
    <mergeCell ref="B1906:B1907"/>
    <mergeCell ref="B1878:B1879"/>
    <mergeCell ref="B1888:B1889"/>
    <mergeCell ref="B1746:B1747"/>
    <mergeCell ref="B1808:B1809"/>
    <mergeCell ref="B1810:B1811"/>
    <mergeCell ref="B1818:B1819"/>
    <mergeCell ref="B1885:B1887"/>
    <mergeCell ref="B1272:B1273"/>
    <mergeCell ref="B1278:B1279"/>
    <mergeCell ref="B1250:B1251"/>
    <mergeCell ref="B1280:B1281"/>
    <mergeCell ref="B1282:B1283"/>
    <mergeCell ref="B1189:B1190"/>
    <mergeCell ref="B1191:B1192"/>
    <mergeCell ref="B1193:B1194"/>
    <mergeCell ref="B1592:B1594"/>
    <mergeCell ref="B1625:B1627"/>
    <mergeCell ref="B1778:B1779"/>
    <mergeCell ref="B1399:B1400"/>
    <mergeCell ref="B1436:B1437"/>
    <mergeCell ref="B1545:B1546"/>
    <mergeCell ref="B1647:B1649"/>
    <mergeCell ref="B1434:B1435"/>
    <mergeCell ref="B1467:B1468"/>
    <mergeCell ref="B1489:B1490"/>
    <mergeCell ref="B1384:B1385"/>
    <mergeCell ref="B1404:B1405"/>
    <mergeCell ref="B1429:B1430"/>
    <mergeCell ref="B1572:B1573"/>
    <mergeCell ref="B1622:B1624"/>
    <mergeCell ref="B1642:B1643"/>
    <mergeCell ref="B1692:B1693"/>
    <mergeCell ref="B1694:B1695"/>
    <mergeCell ref="B1568:B1569"/>
    <mergeCell ref="B1570:B1571"/>
    <mergeCell ref="B1576:B1577"/>
    <mergeCell ref="B1574:B1575"/>
    <mergeCell ref="B1440:B1441"/>
    <mergeCell ref="B1444:B1445"/>
    <mergeCell ref="B519:B520"/>
    <mergeCell ref="B504:B505"/>
    <mergeCell ref="B786:B787"/>
    <mergeCell ref="B902:B903"/>
    <mergeCell ref="B1027:B1028"/>
    <mergeCell ref="B718:B719"/>
    <mergeCell ref="B720:B721"/>
    <mergeCell ref="B941:B942"/>
    <mergeCell ref="B1044:B1045"/>
    <mergeCell ref="B1047:B1048"/>
    <mergeCell ref="B801:B802"/>
    <mergeCell ref="B836:B837"/>
    <mergeCell ref="B853:B854"/>
    <mergeCell ref="B944:B945"/>
    <mergeCell ref="B947:B948"/>
    <mergeCell ref="B904:B905"/>
    <mergeCell ref="B812:B813"/>
    <mergeCell ref="B987:B988"/>
    <mergeCell ref="B862:B863"/>
    <mergeCell ref="B741:B742"/>
    <mergeCell ref="B743:B744"/>
    <mergeCell ref="B795:B796"/>
    <mergeCell ref="B797:B798"/>
    <mergeCell ref="B774:B775"/>
    <mergeCell ref="B776:B777"/>
    <mergeCell ref="B621:B622"/>
    <mergeCell ref="B623:B624"/>
    <mergeCell ref="B617:B618"/>
    <mergeCell ref="B619:B620"/>
    <mergeCell ref="B634:B635"/>
    <mergeCell ref="B638:B639"/>
    <mergeCell ref="B573:B574"/>
    <mergeCell ref="B688:B689"/>
    <mergeCell ref="B690:B691"/>
    <mergeCell ref="B698:B699"/>
    <mergeCell ref="B655:B656"/>
    <mergeCell ref="B537:B538"/>
    <mergeCell ref="B543:B544"/>
    <mergeCell ref="B745:B746"/>
    <mergeCell ref="B747:B748"/>
    <mergeCell ref="B749:B750"/>
    <mergeCell ref="B735:B736"/>
    <mergeCell ref="B737:B738"/>
    <mergeCell ref="B739:B740"/>
    <mergeCell ref="B711:B712"/>
    <mergeCell ref="B714:B715"/>
    <mergeCell ref="B733:B734"/>
    <mergeCell ref="B696:B697"/>
    <mergeCell ref="B665:B666"/>
    <mergeCell ref="B667:B668"/>
    <mergeCell ref="B565:B566"/>
    <mergeCell ref="B567:B568"/>
    <mergeCell ref="B625:B626"/>
    <mergeCell ref="B630:B631"/>
    <mergeCell ref="B613:B614"/>
    <mergeCell ref="B603:B604"/>
    <mergeCell ref="B607:B608"/>
    <mergeCell ref="B652:B653"/>
    <mergeCell ref="B686:B687"/>
    <mergeCell ref="B611:B612"/>
    <mergeCell ref="B657:B658"/>
    <mergeCell ref="B636:B637"/>
    <mergeCell ref="B615:B616"/>
    <mergeCell ref="B646:B647"/>
    <mergeCell ref="B51:B53"/>
    <mergeCell ref="B57:B60"/>
    <mergeCell ref="B65:B66"/>
    <mergeCell ref="B54:B56"/>
    <mergeCell ref="B43:B44"/>
    <mergeCell ref="B124:B125"/>
    <mergeCell ref="B411:B412"/>
    <mergeCell ref="B413:B414"/>
    <mergeCell ref="B415:B416"/>
    <mergeCell ref="B105:B106"/>
    <mergeCell ref="B83:B84"/>
    <mergeCell ref="B427:B428"/>
    <mergeCell ref="B493:B494"/>
    <mergeCell ref="B659:B660"/>
    <mergeCell ref="B694:B695"/>
    <mergeCell ref="B644:B645"/>
    <mergeCell ref="B692:B693"/>
    <mergeCell ref="B158:B159"/>
    <mergeCell ref="B160:B161"/>
    <mergeCell ref="B164:B165"/>
    <mergeCell ref="B166:B167"/>
    <mergeCell ref="B168:B169"/>
    <mergeCell ref="B170:B171"/>
    <mergeCell ref="B172:B173"/>
    <mergeCell ref="B182:B183"/>
    <mergeCell ref="B265:B266"/>
    <mergeCell ref="B162:B163"/>
    <mergeCell ref="B174:B175"/>
    <mergeCell ref="B176:B177"/>
    <mergeCell ref="B180:B181"/>
    <mergeCell ref="B409:B410"/>
    <mergeCell ref="B609:B610"/>
    <mergeCell ref="B523:B524"/>
    <mergeCell ref="B477:B478"/>
    <mergeCell ref="B502:B503"/>
    <mergeCell ref="B298:B299"/>
    <mergeCell ref="B407:B408"/>
    <mergeCell ref="B405:B406"/>
    <mergeCell ref="B581:B582"/>
    <mergeCell ref="B433:B434"/>
    <mergeCell ref="B482:B483"/>
    <mergeCell ref="B283:B284"/>
    <mergeCell ref="B1:B2"/>
    <mergeCell ref="B192:B193"/>
    <mergeCell ref="B194:B195"/>
    <mergeCell ref="B198:B199"/>
    <mergeCell ref="B417:B418"/>
    <mergeCell ref="B389:B390"/>
    <mergeCell ref="B391:B392"/>
    <mergeCell ref="B393:B394"/>
    <mergeCell ref="B222:B223"/>
    <mergeCell ref="B300:B301"/>
    <mergeCell ref="B302:B303"/>
    <mergeCell ref="B386:B387"/>
    <mergeCell ref="B348:B349"/>
    <mergeCell ref="B419:B420"/>
    <mergeCell ref="B421:B422"/>
    <mergeCell ref="B14:B17"/>
    <mergeCell ref="B151:B152"/>
    <mergeCell ref="B153:B154"/>
    <mergeCell ref="B9:B11"/>
    <mergeCell ref="B234:B235"/>
    <mergeCell ref="B48:B50"/>
    <mergeCell ref="B475:B476"/>
    <mergeCell ref="B496:B497"/>
    <mergeCell ref="B498:B499"/>
    <mergeCell ref="B541:B542"/>
    <mergeCell ref="B506:B507"/>
    <mergeCell ref="B547:B548"/>
    <mergeCell ref="B551:B552"/>
    <mergeCell ref="B577:B578"/>
    <mergeCell ref="B591:B592"/>
    <mergeCell ref="B589:B590"/>
    <mergeCell ref="B579:B580"/>
    <mergeCell ref="B513:B514"/>
    <mergeCell ref="B484:B485"/>
    <mergeCell ref="Y1:AC1"/>
    <mergeCell ref="AD1:AD2"/>
    <mergeCell ref="K1:K2"/>
    <mergeCell ref="L1:L2"/>
    <mergeCell ref="M1:M2"/>
    <mergeCell ref="N1:N2"/>
    <mergeCell ref="O1:Q1"/>
    <mergeCell ref="R1:R2"/>
    <mergeCell ref="S1:S2"/>
    <mergeCell ref="W1:W2"/>
    <mergeCell ref="X1:X2"/>
    <mergeCell ref="J1:J2"/>
    <mergeCell ref="E1:E2"/>
    <mergeCell ref="D1:D2"/>
    <mergeCell ref="B188:B189"/>
    <mergeCell ref="B178:B179"/>
    <mergeCell ref="B6:B7"/>
    <mergeCell ref="D6:D7"/>
    <mergeCell ref="B126:B127"/>
    <mergeCell ref="D99:D100"/>
    <mergeCell ref="D9:D11"/>
    <mergeCell ref="D12:D13"/>
    <mergeCell ref="D39:D40"/>
    <mergeCell ref="D41:D42"/>
    <mergeCell ref="D14:D17"/>
    <mergeCell ref="C1:C2"/>
    <mergeCell ref="C6:C7"/>
    <mergeCell ref="C93:C94"/>
    <mergeCell ref="C133:C134"/>
    <mergeCell ref="D290:D291"/>
    <mergeCell ref="D137:D138"/>
    <mergeCell ref="C272:C273"/>
    <mergeCell ref="B508:B509"/>
    <mergeCell ref="B510:B511"/>
    <mergeCell ref="B521:B522"/>
    <mergeCell ref="B395:B396"/>
    <mergeCell ref="B200:B201"/>
    <mergeCell ref="B209:B210"/>
    <mergeCell ref="B423:B424"/>
    <mergeCell ref="B425:B426"/>
    <mergeCell ref="B243:B244"/>
    <mergeCell ref="B245:B246"/>
    <mergeCell ref="B259:B260"/>
    <mergeCell ref="B270:B271"/>
    <mergeCell ref="B281:B282"/>
    <mergeCell ref="B431:B432"/>
    <mergeCell ref="B437:B438"/>
    <mergeCell ref="B439:B440"/>
    <mergeCell ref="B435:B436"/>
    <mergeCell ref="B460:B461"/>
    <mergeCell ref="B467:B468"/>
    <mergeCell ref="B472:B473"/>
    <mergeCell ref="B236:B237"/>
    <mergeCell ref="B285:B286"/>
    <mergeCell ref="B288:B289"/>
    <mergeCell ref="B399:B400"/>
    <mergeCell ref="B239:B240"/>
    <mergeCell ref="B241:B242"/>
    <mergeCell ref="B403:B404"/>
    <mergeCell ref="B462:B463"/>
    <mergeCell ref="C95:C96"/>
    <mergeCell ref="C97:C98"/>
    <mergeCell ref="C101:C102"/>
    <mergeCell ref="C103:C104"/>
    <mergeCell ref="C105:C106"/>
    <mergeCell ref="C107:C108"/>
    <mergeCell ref="C99:C100"/>
    <mergeCell ref="C109:C110"/>
    <mergeCell ref="C111:C112"/>
    <mergeCell ref="C147:C148"/>
    <mergeCell ref="C149:C150"/>
    <mergeCell ref="C113:C114"/>
    <mergeCell ref="C176:C177"/>
    <mergeCell ref="C122:C123"/>
    <mergeCell ref="C115:C116"/>
    <mergeCell ref="C117:C118"/>
    <mergeCell ref="C119:C120"/>
    <mergeCell ref="C126:C127"/>
    <mergeCell ref="C128:C129"/>
    <mergeCell ref="C131:C132"/>
    <mergeCell ref="C162:C163"/>
    <mergeCell ref="C137:C138"/>
    <mergeCell ref="B248:B249"/>
    <mergeCell ref="B99:B100"/>
    <mergeCell ref="D131:D132"/>
    <mergeCell ref="B401:B402"/>
    <mergeCell ref="B128:B129"/>
    <mergeCell ref="B115:B116"/>
    <mergeCell ref="C389:C390"/>
    <mergeCell ref="C391:C392"/>
    <mergeCell ref="C192:C193"/>
    <mergeCell ref="C194:C195"/>
    <mergeCell ref="C198:C199"/>
    <mergeCell ref="D214:D215"/>
    <mergeCell ref="D209:D210"/>
    <mergeCell ref="D222:D223"/>
    <mergeCell ref="D206:D207"/>
    <mergeCell ref="D243:D244"/>
    <mergeCell ref="D270:D271"/>
    <mergeCell ref="D272:D273"/>
    <mergeCell ref="D274:D275"/>
    <mergeCell ref="C182:C183"/>
    <mergeCell ref="D124:D125"/>
    <mergeCell ref="B131:B132"/>
    <mergeCell ref="B149:B150"/>
    <mergeCell ref="C281:C282"/>
    <mergeCell ref="D395:D396"/>
    <mergeCell ref="C292:C293"/>
    <mergeCell ref="C285:C286"/>
    <mergeCell ref="C288:C289"/>
    <mergeCell ref="B290:B291"/>
    <mergeCell ref="B274:B275"/>
    <mergeCell ref="B306:B307"/>
    <mergeCell ref="B331:B332"/>
    <mergeCell ref="B333:B334"/>
    <mergeCell ref="C124:C125"/>
    <mergeCell ref="B133:B134"/>
    <mergeCell ref="B135:B136"/>
    <mergeCell ref="B122:B123"/>
    <mergeCell ref="C153:C154"/>
    <mergeCell ref="C200:C201"/>
    <mergeCell ref="C209:C210"/>
    <mergeCell ref="C222:C223"/>
    <mergeCell ref="C224:C225"/>
    <mergeCell ref="C226:C227"/>
    <mergeCell ref="C228:C229"/>
    <mergeCell ref="C230:C231"/>
    <mergeCell ref="C164:C165"/>
    <mergeCell ref="C166:C167"/>
    <mergeCell ref="C168:C169"/>
    <mergeCell ref="C170:C171"/>
    <mergeCell ref="C172:C173"/>
    <mergeCell ref="C188:C189"/>
    <mergeCell ref="C158:C159"/>
    <mergeCell ref="C160:C161"/>
    <mergeCell ref="B224:B225"/>
    <mergeCell ref="B226:B227"/>
    <mergeCell ref="B220:B221"/>
    <mergeCell ref="B101:B102"/>
    <mergeCell ref="B103:B104"/>
    <mergeCell ref="B147:B148"/>
    <mergeCell ref="B119:B120"/>
    <mergeCell ref="C220:C221"/>
    <mergeCell ref="C259:C260"/>
    <mergeCell ref="C250:C251"/>
    <mergeCell ref="B250:B251"/>
    <mergeCell ref="B252:B253"/>
    <mergeCell ref="B254:B255"/>
    <mergeCell ref="B292:B293"/>
    <mergeCell ref="C290:C291"/>
    <mergeCell ref="C270:C271"/>
    <mergeCell ref="B272:B273"/>
    <mergeCell ref="C145:C146"/>
    <mergeCell ref="C151:C152"/>
    <mergeCell ref="D245:D246"/>
    <mergeCell ref="D250:D251"/>
    <mergeCell ref="C232:C233"/>
    <mergeCell ref="C236:C237"/>
    <mergeCell ref="C254:C255"/>
    <mergeCell ref="C256:C257"/>
    <mergeCell ref="C261:C262"/>
    <mergeCell ref="C263:C264"/>
    <mergeCell ref="C252:C253"/>
    <mergeCell ref="B228:B229"/>
    <mergeCell ref="B230:B231"/>
    <mergeCell ref="B232:B233"/>
    <mergeCell ref="B145:B146"/>
    <mergeCell ref="C178:C179"/>
    <mergeCell ref="C180:C181"/>
    <mergeCell ref="C174:C175"/>
    <mergeCell ref="D164:D165"/>
    <mergeCell ref="D166:D167"/>
    <mergeCell ref="D168:D169"/>
    <mergeCell ref="D170:D171"/>
    <mergeCell ref="B214:B215"/>
    <mergeCell ref="C214:C215"/>
    <mergeCell ref="B216:B217"/>
    <mergeCell ref="B218:B219"/>
    <mergeCell ref="C218:C219"/>
    <mergeCell ref="C216:C217"/>
    <mergeCell ref="D133:D134"/>
    <mergeCell ref="C135:C136"/>
    <mergeCell ref="D91:D92"/>
    <mergeCell ref="D79:D80"/>
    <mergeCell ref="D81:D82"/>
    <mergeCell ref="D83:D84"/>
    <mergeCell ref="D103:D104"/>
    <mergeCell ref="D105:D106"/>
    <mergeCell ref="D107:D108"/>
    <mergeCell ref="D109:D110"/>
    <mergeCell ref="B196:B197"/>
    <mergeCell ref="C196:C197"/>
    <mergeCell ref="B202:B203"/>
    <mergeCell ref="C202:C203"/>
    <mergeCell ref="B204:B205"/>
    <mergeCell ref="C204:C205"/>
    <mergeCell ref="B206:B207"/>
    <mergeCell ref="C206:C207"/>
    <mergeCell ref="D122:D123"/>
    <mergeCell ref="B109:B110"/>
    <mergeCell ref="B111:B112"/>
    <mergeCell ref="B107:B108"/>
    <mergeCell ref="B117:B118"/>
    <mergeCell ref="B113:B114"/>
    <mergeCell ref="D111:D112"/>
    <mergeCell ref="D113:D114"/>
    <mergeCell ref="C14:C17"/>
    <mergeCell ref="C39:C40"/>
    <mergeCell ref="C41:C42"/>
    <mergeCell ref="C423:C424"/>
    <mergeCell ref="C425:C426"/>
    <mergeCell ref="C431:C432"/>
    <mergeCell ref="C435:C436"/>
    <mergeCell ref="C437:C438"/>
    <mergeCell ref="C439:C440"/>
    <mergeCell ref="C460:C461"/>
    <mergeCell ref="C248:C249"/>
    <mergeCell ref="C274:C275"/>
    <mergeCell ref="D182:D183"/>
    <mergeCell ref="D236:D237"/>
    <mergeCell ref="D281:D282"/>
    <mergeCell ref="D252:D253"/>
    <mergeCell ref="D254:D255"/>
    <mergeCell ref="D256:D257"/>
    <mergeCell ref="D304:D305"/>
    <mergeCell ref="D188:D189"/>
    <mergeCell ref="D18:D21"/>
    <mergeCell ref="D48:D50"/>
    <mergeCell ref="D51:D53"/>
    <mergeCell ref="D54:D56"/>
    <mergeCell ref="D57:D60"/>
    <mergeCell ref="D65:D66"/>
    <mergeCell ref="D22:D28"/>
    <mergeCell ref="D185:D186"/>
    <mergeCell ref="D190:D191"/>
    <mergeCell ref="D285:D286"/>
    <mergeCell ref="D288:D289"/>
    <mergeCell ref="D101:D102"/>
    <mergeCell ref="C462:C463"/>
    <mergeCell ref="C475:C476"/>
    <mergeCell ref="C296:C297"/>
    <mergeCell ref="C302:C303"/>
    <mergeCell ref="C300:C301"/>
    <mergeCell ref="C407:C408"/>
    <mergeCell ref="C405:C406"/>
    <mergeCell ref="C298:C299"/>
    <mergeCell ref="C304:C305"/>
    <mergeCell ref="C324:C325"/>
    <mergeCell ref="C341:C342"/>
    <mergeCell ref="C409:C410"/>
    <mergeCell ref="C441:C442"/>
    <mergeCell ref="C443:C444"/>
    <mergeCell ref="C445:C446"/>
    <mergeCell ref="C451:C452"/>
    <mergeCell ref="C454:C455"/>
    <mergeCell ref="C457:C458"/>
    <mergeCell ref="C469:C470"/>
    <mergeCell ref="C411:C412"/>
    <mergeCell ref="C413:C414"/>
    <mergeCell ref="C415:C416"/>
    <mergeCell ref="C433:C434"/>
    <mergeCell ref="C427:C428"/>
    <mergeCell ref="C331:C332"/>
    <mergeCell ref="C333:C334"/>
    <mergeCell ref="C381:C382"/>
    <mergeCell ref="C386:C387"/>
    <mergeCell ref="C417:C418"/>
    <mergeCell ref="C419:C420"/>
    <mergeCell ref="C421:C422"/>
    <mergeCell ref="C700:C701"/>
    <mergeCell ref="C711:C712"/>
    <mergeCell ref="C714:C715"/>
    <mergeCell ref="C688:C689"/>
    <mergeCell ref="C690:C691"/>
    <mergeCell ref="C698:C699"/>
    <mergeCell ref="C792:C793"/>
    <mergeCell ref="C795:C796"/>
    <mergeCell ref="C797:C798"/>
    <mergeCell ref="C774:C775"/>
    <mergeCell ref="C776:C777"/>
    <mergeCell ref="C933:C934"/>
    <mergeCell ref="C1080:C1081"/>
    <mergeCell ref="C504:C505"/>
    <mergeCell ref="C506:C507"/>
    <mergeCell ref="C508:C509"/>
    <mergeCell ref="C510:C511"/>
    <mergeCell ref="C632:C633"/>
    <mergeCell ref="C634:C635"/>
    <mergeCell ref="C636:C637"/>
    <mergeCell ref="C716:C717"/>
    <mergeCell ref="C718:C719"/>
    <mergeCell ref="C694:C695"/>
    <mergeCell ref="C547:C548"/>
    <mergeCell ref="C551:C552"/>
    <mergeCell ref="C603:C604"/>
    <mergeCell ref="C605:C606"/>
    <mergeCell ref="C607:C608"/>
    <mergeCell ref="C583:C584"/>
    <mergeCell ref="C1082:C1083"/>
    <mergeCell ref="C720:C721"/>
    <mergeCell ref="C722:C725"/>
    <mergeCell ref="C726:C729"/>
    <mergeCell ref="C833:C834"/>
    <mergeCell ref="C847:C848"/>
    <mergeCell ref="C809:C810"/>
    <mergeCell ref="C812:C813"/>
    <mergeCell ref="C904:C905"/>
    <mergeCell ref="C967:C968"/>
    <mergeCell ref="C1044:C1045"/>
    <mergeCell ref="C1047:C1048"/>
    <mergeCell ref="C1049:C1050"/>
    <mergeCell ref="C1051:C1052"/>
    <mergeCell ref="C1053:C1054"/>
    <mergeCell ref="C1055:C1056"/>
    <mergeCell ref="C970:C971"/>
    <mergeCell ref="C972:C973"/>
    <mergeCell ref="C1057:C1058"/>
    <mergeCell ref="C963:C964"/>
    <mergeCell ref="C1187:C1188"/>
    <mergeCell ref="C1061:C1062"/>
    <mergeCell ref="C1063:C1064"/>
    <mergeCell ref="C1065:C1066"/>
    <mergeCell ref="C1067:C1068"/>
    <mergeCell ref="C1069:C1070"/>
    <mergeCell ref="C733:C734"/>
    <mergeCell ref="C782:C783"/>
    <mergeCell ref="C735:C736"/>
    <mergeCell ref="C1189:C1190"/>
    <mergeCell ref="C1191:C1192"/>
    <mergeCell ref="C1193:C1194"/>
    <mergeCell ref="C1096:C1097"/>
    <mergeCell ref="C918:C919"/>
    <mergeCell ref="C902:C903"/>
    <mergeCell ref="C1157:C1158"/>
    <mergeCell ref="C1113:C1114"/>
    <mergeCell ref="C1107:C1108"/>
    <mergeCell ref="C1151:C1152"/>
    <mergeCell ref="C1183:C1184"/>
    <mergeCell ref="C1167:C1168"/>
    <mergeCell ref="C1169:C1170"/>
    <mergeCell ref="C1173:C1174"/>
    <mergeCell ref="C1175:C1176"/>
    <mergeCell ref="C1177:C1178"/>
    <mergeCell ref="C1181:C1182"/>
    <mergeCell ref="C753:C754"/>
    <mergeCell ref="C1076:C1077"/>
    <mergeCell ref="C1078:C1079"/>
    <mergeCell ref="C1027:C1028"/>
    <mergeCell ref="C758:C759"/>
    <mergeCell ref="C764:C765"/>
    <mergeCell ref="C2002:C2003"/>
    <mergeCell ref="C2004:C2005"/>
    <mergeCell ref="C2013:C2014"/>
    <mergeCell ref="C2006:C2008"/>
    <mergeCell ref="C2015:C2016"/>
    <mergeCell ref="C1555:C1556"/>
    <mergeCell ref="C1471:C1472"/>
    <mergeCell ref="C1570:C1571"/>
    <mergeCell ref="C1568:C1569"/>
    <mergeCell ref="C1584:C1585"/>
    <mergeCell ref="C1539:C1540"/>
    <mergeCell ref="C1501:C1502"/>
    <mergeCell ref="C1503:C1506"/>
    <mergeCell ref="C1509:C1510"/>
    <mergeCell ref="C1515:C1516"/>
    <mergeCell ref="C1524:C1525"/>
    <mergeCell ref="C1522:C1523"/>
    <mergeCell ref="C1520:C1521"/>
    <mergeCell ref="C1491:C1492"/>
    <mergeCell ref="C1748:C1749"/>
    <mergeCell ref="C1794:C1796"/>
    <mergeCell ref="C1930:C1931"/>
    <mergeCell ref="C1935:C1936"/>
    <mergeCell ref="C1937:C1938"/>
    <mergeCell ref="C1946:C1947"/>
    <mergeCell ref="C1962:C1963"/>
    <mergeCell ref="C1967:C1968"/>
    <mergeCell ref="C1610:C1612"/>
    <mergeCell ref="C1650:C1652"/>
    <mergeCell ref="C1653:C1655"/>
    <mergeCell ref="C1659:C1661"/>
    <mergeCell ref="C1662:C1664"/>
    <mergeCell ref="C1376:C1377"/>
    <mergeCell ref="C1378:C1379"/>
    <mergeCell ref="C1364:C1365"/>
    <mergeCell ref="C1372:C1373"/>
    <mergeCell ref="C1374:C1375"/>
    <mergeCell ref="C1390:C1391"/>
    <mergeCell ref="C1692:C1693"/>
    <mergeCell ref="C1694:C1695"/>
    <mergeCell ref="C1572:C1573"/>
    <mergeCell ref="C1473:C1474"/>
    <mergeCell ref="C1992:C1993"/>
    <mergeCell ref="C1994:C1995"/>
    <mergeCell ref="C1996:C1997"/>
    <mergeCell ref="C1998:C1999"/>
    <mergeCell ref="C2000:C2001"/>
    <mergeCell ref="C1254:C1255"/>
    <mergeCell ref="C1256:C1257"/>
    <mergeCell ref="C1259:C1260"/>
    <mergeCell ref="C1261:C1262"/>
    <mergeCell ref="C1263:C1264"/>
    <mergeCell ref="C1265:C1266"/>
    <mergeCell ref="C1270:C1271"/>
    <mergeCell ref="C1274:C1275"/>
    <mergeCell ref="C1276:C1277"/>
    <mergeCell ref="C1288:C1289"/>
    <mergeCell ref="C1293:C1294"/>
    <mergeCell ref="C1295:C1296"/>
    <mergeCell ref="C1317:C1318"/>
    <mergeCell ref="C1347:C1348"/>
    <mergeCell ref="C1823:C1825"/>
    <mergeCell ref="C1780:C1781"/>
    <mergeCell ref="C1750:C1751"/>
    <mergeCell ref="C1969:C1970"/>
    <mergeCell ref="C1943:C1945"/>
    <mergeCell ref="C1964:C1966"/>
    <mergeCell ref="C1985:C1987"/>
    <mergeCell ref="C1950:C1951"/>
    <mergeCell ref="C1952:C1953"/>
    <mergeCell ref="C1954:C1955"/>
    <mergeCell ref="C1973:C1974"/>
    <mergeCell ref="C1975:C1976"/>
    <mergeCell ref="C1977:C1978"/>
    <mergeCell ref="C1979:C1980"/>
    <mergeCell ref="C1981:C1982"/>
    <mergeCell ref="C1983:C1984"/>
    <mergeCell ref="C939:C940"/>
    <mergeCell ref="C619:C620"/>
    <mergeCell ref="C621:C622"/>
    <mergeCell ref="C702:C703"/>
    <mergeCell ref="C655:C656"/>
    <mergeCell ref="C657:C658"/>
    <mergeCell ref="C1576:C1577"/>
    <mergeCell ref="C1340:C1341"/>
    <mergeCell ref="C692:C693"/>
    <mergeCell ref="C1358:C1359"/>
    <mergeCell ref="C1362:C1363"/>
    <mergeCell ref="C1360:C1361"/>
    <mergeCell ref="C1407:C1408"/>
    <mergeCell ref="C1411:C1412"/>
    <mergeCell ref="C1419:C1420"/>
    <mergeCell ref="C1399:C1400"/>
    <mergeCell ref="C1380:C1381"/>
    <mergeCell ref="C1349:C1350"/>
    <mergeCell ref="C1369:C1370"/>
    <mergeCell ref="C741:C742"/>
    <mergeCell ref="C640:C641"/>
    <mergeCell ref="C642:C643"/>
    <mergeCell ref="C644:C645"/>
    <mergeCell ref="C661:C662"/>
    <mergeCell ref="C663:C664"/>
    <mergeCell ref="C665:C666"/>
    <mergeCell ref="C667:C668"/>
    <mergeCell ref="C862:C863"/>
    <mergeCell ref="C743:C744"/>
    <mergeCell ref="C745:C746"/>
    <mergeCell ref="C709:C710"/>
    <mergeCell ref="C786:C787"/>
    <mergeCell ref="C650:C651"/>
    <mergeCell ref="C659:C660"/>
    <mergeCell ref="C627:C628"/>
    <mergeCell ref="C630:C631"/>
    <mergeCell ref="C686:C687"/>
    <mergeCell ref="C747:C748"/>
    <mergeCell ref="C749:C750"/>
    <mergeCell ref="C751:C752"/>
    <mergeCell ref="C613:C614"/>
    <mergeCell ref="C615:C616"/>
    <mergeCell ref="C617:C618"/>
    <mergeCell ref="C638:C639"/>
    <mergeCell ref="C1197:C1198"/>
    <mergeCell ref="C912:C913"/>
    <mergeCell ref="C1124:C1125"/>
    <mergeCell ref="C801:C802"/>
    <mergeCell ref="C2146:C2147"/>
    <mergeCell ref="C2058:C2059"/>
    <mergeCell ref="C2104:C2105"/>
    <mergeCell ref="C1890:C1891"/>
    <mergeCell ref="C1892:C1893"/>
    <mergeCell ref="C1894:C1895"/>
    <mergeCell ref="C1896:C1897"/>
    <mergeCell ref="C1898:C1899"/>
    <mergeCell ref="C1272:C1273"/>
    <mergeCell ref="C1278:C1279"/>
    <mergeCell ref="C1280:C1281"/>
    <mergeCell ref="C1282:C1283"/>
    <mergeCell ref="C1284:C1285"/>
    <mergeCell ref="C1286:C1287"/>
    <mergeCell ref="C1291:C1292"/>
    <mergeCell ref="C1352:C1353"/>
    <mergeCell ref="C1354:C1355"/>
    <mergeCell ref="C1356:C1357"/>
    <mergeCell ref="C897:C898"/>
    <mergeCell ref="C737:C738"/>
    <mergeCell ref="C739:C740"/>
    <mergeCell ref="C1297:C1298"/>
    <mergeCell ref="C1306:C1307"/>
    <mergeCell ref="C1308:C1309"/>
    <mergeCell ref="C1311:C1312"/>
    <mergeCell ref="C766:C767"/>
    <mergeCell ref="C768:C769"/>
    <mergeCell ref="D529:D530"/>
    <mergeCell ref="D533:D534"/>
    <mergeCell ref="C393:C394"/>
    <mergeCell ref="C395:C396"/>
    <mergeCell ref="C2158:C2159"/>
    <mergeCell ref="C1835:C1836"/>
    <mergeCell ref="C2156:C2157"/>
    <mergeCell ref="C1845:C1846"/>
    <mergeCell ref="C1847:C1848"/>
    <mergeCell ref="C1849:C1850"/>
    <mergeCell ref="C1851:C1852"/>
    <mergeCell ref="C1853:C1855"/>
    <mergeCell ref="C1856:C1858"/>
    <mergeCell ref="C1868:C1869"/>
    <mergeCell ref="C1870:C1871"/>
    <mergeCell ref="C1872:C1873"/>
    <mergeCell ref="C1874:C1875"/>
    <mergeCell ref="C1876:C1877"/>
    <mergeCell ref="C1878:C1879"/>
    <mergeCell ref="C1880:C1881"/>
    <mergeCell ref="C1882:C1884"/>
    <mergeCell ref="C1988:C1989"/>
    <mergeCell ref="C1990:C1991"/>
    <mergeCell ref="C2009:C2010"/>
    <mergeCell ref="C2011:C2012"/>
    <mergeCell ref="C1252:C1253"/>
    <mergeCell ref="C2144:C2145"/>
    <mergeCell ref="D709:D710"/>
    <mergeCell ref="D711:D712"/>
    <mergeCell ref="D714:D715"/>
    <mergeCell ref="D630:D631"/>
    <mergeCell ref="D632:D633"/>
    <mergeCell ref="D634:D635"/>
    <mergeCell ref="D585:D586"/>
    <mergeCell ref="D636:D637"/>
    <mergeCell ref="B18:B21"/>
    <mergeCell ref="C18:C21"/>
    <mergeCell ref="D720:D721"/>
    <mergeCell ref="B782:B783"/>
    <mergeCell ref="B140:B142"/>
    <mergeCell ref="C140:C142"/>
    <mergeCell ref="D140:D142"/>
    <mergeCell ref="D151:D152"/>
    <mergeCell ref="D153:D154"/>
    <mergeCell ref="D145:D146"/>
    <mergeCell ref="D162:D163"/>
    <mergeCell ref="D160:D161"/>
    <mergeCell ref="D149:D150"/>
    <mergeCell ref="D158:D159"/>
    <mergeCell ref="D174:D175"/>
    <mergeCell ref="D176:D177"/>
    <mergeCell ref="D178:D179"/>
    <mergeCell ref="D180:D181"/>
    <mergeCell ref="C623:C624"/>
    <mergeCell ref="C625:C626"/>
    <mergeCell ref="C780:C781"/>
    <mergeCell ref="C646:C647"/>
    <mergeCell ref="C648:C649"/>
    <mergeCell ref="C565:C566"/>
    <mergeCell ref="C567:C568"/>
    <mergeCell ref="C577:C578"/>
    <mergeCell ref="D603:D604"/>
    <mergeCell ref="D605:D606"/>
    <mergeCell ref="D615:D616"/>
    <mergeCell ref="D617:D618"/>
    <mergeCell ref="D619:D620"/>
    <mergeCell ref="D621:D622"/>
    <mergeCell ref="D623:D624"/>
    <mergeCell ref="D625:D626"/>
    <mergeCell ref="D627:D628"/>
    <mergeCell ref="D638:D639"/>
    <mergeCell ref="D640:D641"/>
    <mergeCell ref="D642:D643"/>
    <mergeCell ref="D659:D660"/>
    <mergeCell ref="C571:C572"/>
    <mergeCell ref="C573:C574"/>
    <mergeCell ref="D587:D588"/>
    <mergeCell ref="C652:C653"/>
    <mergeCell ref="D652:D653"/>
    <mergeCell ref="C589:C590"/>
    <mergeCell ref="C591:C592"/>
    <mergeCell ref="C611:C612"/>
    <mergeCell ref="C609:C610"/>
    <mergeCell ref="D583:D584"/>
    <mergeCell ref="C493:C494"/>
    <mergeCell ref="C482:C483"/>
    <mergeCell ref="C519:C520"/>
    <mergeCell ref="C429:C430"/>
    <mergeCell ref="C487:C488"/>
    <mergeCell ref="C502:C503"/>
    <mergeCell ref="D292:D293"/>
    <mergeCell ref="C399:C400"/>
    <mergeCell ref="C401:C402"/>
    <mergeCell ref="C403:C404"/>
    <mergeCell ref="C521:C522"/>
    <mergeCell ref="C523:C524"/>
    <mergeCell ref="C527:C528"/>
    <mergeCell ref="C529:C530"/>
    <mergeCell ref="C533:C534"/>
    <mergeCell ref="C535:C536"/>
    <mergeCell ref="C294:C295"/>
    <mergeCell ref="D407:D408"/>
    <mergeCell ref="D405:D406"/>
    <mergeCell ref="D513:D514"/>
    <mergeCell ref="D441:D442"/>
    <mergeCell ref="D443:D444"/>
    <mergeCell ref="D445:D446"/>
    <mergeCell ref="D451:D452"/>
    <mergeCell ref="D454:D455"/>
    <mergeCell ref="D457:D458"/>
    <mergeCell ref="D469:D470"/>
    <mergeCell ref="D465:D466"/>
    <mergeCell ref="D467:D468"/>
    <mergeCell ref="D472:D473"/>
    <mergeCell ref="D496:D497"/>
    <mergeCell ref="D294:D295"/>
    <mergeCell ref="C541:C542"/>
    <mergeCell ref="C513:C514"/>
    <mergeCell ref="C537:C538"/>
    <mergeCell ref="C496:C497"/>
    <mergeCell ref="C498:C499"/>
    <mergeCell ref="B279:B280"/>
    <mergeCell ref="C279:C280"/>
    <mergeCell ref="D212:D213"/>
    <mergeCell ref="D216:D217"/>
    <mergeCell ref="D218:D219"/>
    <mergeCell ref="D220:D221"/>
    <mergeCell ref="D259:D260"/>
    <mergeCell ref="B185:B186"/>
    <mergeCell ref="C185:C186"/>
    <mergeCell ref="B190:B191"/>
    <mergeCell ref="C190:C191"/>
    <mergeCell ref="D224:D225"/>
    <mergeCell ref="D226:D227"/>
    <mergeCell ref="D228:D229"/>
    <mergeCell ref="D230:D231"/>
    <mergeCell ref="D232:D233"/>
    <mergeCell ref="D234:D235"/>
    <mergeCell ref="D239:D240"/>
    <mergeCell ref="D241:D242"/>
    <mergeCell ref="D268:D269"/>
    <mergeCell ref="D248:D249"/>
    <mergeCell ref="C234:C235"/>
    <mergeCell ref="C239:C240"/>
    <mergeCell ref="C241:C242"/>
    <mergeCell ref="C243:C244"/>
    <mergeCell ref="C245:C246"/>
    <mergeCell ref="B294:B295"/>
    <mergeCell ref="D73:D74"/>
    <mergeCell ref="D75:D76"/>
    <mergeCell ref="D77:D78"/>
    <mergeCell ref="D93:D94"/>
    <mergeCell ref="D95:D96"/>
    <mergeCell ref="D97:D98"/>
    <mergeCell ref="D192:D193"/>
    <mergeCell ref="D498:D499"/>
    <mergeCell ref="D502:D503"/>
    <mergeCell ref="D298:D299"/>
    <mergeCell ref="D393:D394"/>
    <mergeCell ref="D399:D400"/>
    <mergeCell ref="D401:D402"/>
    <mergeCell ref="D403:D404"/>
    <mergeCell ref="D417:D418"/>
    <mergeCell ref="D419:D420"/>
    <mergeCell ref="D421:D422"/>
    <mergeCell ref="D300:D301"/>
    <mergeCell ref="D302:D303"/>
    <mergeCell ref="D331:D332"/>
    <mergeCell ref="D333:D334"/>
    <mergeCell ref="D196:D197"/>
    <mergeCell ref="D202:D203"/>
    <mergeCell ref="D204:D205"/>
    <mergeCell ref="D194:D195"/>
    <mergeCell ref="D198:D199"/>
    <mergeCell ref="D200:D201"/>
    <mergeCell ref="D172:D173"/>
    <mergeCell ref="D147:D148"/>
    <mergeCell ref="D135:D136"/>
    <mergeCell ref="D128:D129"/>
    <mergeCell ref="D126:D127"/>
    <mergeCell ref="D504:D505"/>
    <mergeCell ref="D477:D478"/>
    <mergeCell ref="D493:D494"/>
    <mergeCell ref="D379:D380"/>
    <mergeCell ref="D506:D507"/>
    <mergeCell ref="D508:D509"/>
    <mergeCell ref="D429:D430"/>
    <mergeCell ref="D435:D436"/>
    <mergeCell ref="D411:D412"/>
    <mergeCell ref="D413:D414"/>
    <mergeCell ref="D415:D416"/>
    <mergeCell ref="D433:D434"/>
    <mergeCell ref="D409:D410"/>
    <mergeCell ref="D431:D432"/>
    <mergeCell ref="D371:D372"/>
    <mergeCell ref="D389:D390"/>
    <mergeCell ref="D391:D392"/>
    <mergeCell ref="D386:D387"/>
    <mergeCell ref="D381:D382"/>
    <mergeCell ref="D510:D511"/>
    <mergeCell ref="D521:D522"/>
    <mergeCell ref="D523:D524"/>
    <mergeCell ref="D527:D528"/>
    <mergeCell ref="D425:D426"/>
    <mergeCell ref="D423:D424"/>
    <mergeCell ref="D487:D488"/>
    <mergeCell ref="D644:D645"/>
    <mergeCell ref="D646:D647"/>
    <mergeCell ref="D648:D649"/>
    <mergeCell ref="D650:D651"/>
    <mergeCell ref="D655:D656"/>
    <mergeCell ref="D657:D658"/>
    <mergeCell ref="D437:D438"/>
    <mergeCell ref="D439:D440"/>
    <mergeCell ref="D460:D461"/>
    <mergeCell ref="D462:D463"/>
    <mergeCell ref="D475:D476"/>
    <mergeCell ref="D531:D532"/>
    <mergeCell ref="D537:D538"/>
    <mergeCell ref="D589:D590"/>
    <mergeCell ref="D591:D592"/>
    <mergeCell ref="D427:D428"/>
    <mergeCell ref="D607:D608"/>
    <mergeCell ref="D539:D540"/>
    <mergeCell ref="D541:D542"/>
    <mergeCell ref="D519:D520"/>
    <mergeCell ref="D482:D483"/>
    <mergeCell ref="D609:D610"/>
    <mergeCell ref="D611:D612"/>
    <mergeCell ref="D613:D614"/>
    <mergeCell ref="D569:D570"/>
    <mergeCell ref="D758:D759"/>
    <mergeCell ref="D812:D813"/>
    <mergeCell ref="D809:D810"/>
    <mergeCell ref="D764:D765"/>
    <mergeCell ref="D766:D767"/>
    <mergeCell ref="D768:D769"/>
    <mergeCell ref="D1109:D1110"/>
    <mergeCell ref="D1014:D1015"/>
    <mergeCell ref="D722:D725"/>
    <mergeCell ref="D726:D729"/>
    <mergeCell ref="D739:D740"/>
    <mergeCell ref="D733:D734"/>
    <mergeCell ref="D735:D736"/>
    <mergeCell ref="D737:D738"/>
    <mergeCell ref="D753:D754"/>
    <mergeCell ref="D688:D689"/>
    <mergeCell ref="D698:D699"/>
    <mergeCell ref="D792:D793"/>
    <mergeCell ref="D795:D796"/>
    <mergeCell ref="D797:D798"/>
    <mergeCell ref="D774:D775"/>
    <mergeCell ref="D776:D777"/>
    <mergeCell ref="D933:D934"/>
    <mergeCell ref="D1016:D1017"/>
    <mergeCell ref="D805:D806"/>
    <mergeCell ref="D807:D808"/>
    <mergeCell ref="D716:D717"/>
    <mergeCell ref="D718:D719"/>
    <mergeCell ref="D912:D913"/>
    <mergeCell ref="D1080:D1081"/>
    <mergeCell ref="D902:D903"/>
    <mergeCell ref="D801:D802"/>
    <mergeCell ref="D1084:D1085"/>
    <mergeCell ref="D1086:D1087"/>
    <mergeCell ref="D970:D971"/>
    <mergeCell ref="D972:D973"/>
    <mergeCell ref="D1008:D1009"/>
    <mergeCell ref="D1005:D1006"/>
    <mergeCell ref="D1042:D1043"/>
    <mergeCell ref="D908:D909"/>
    <mergeCell ref="D980:D981"/>
    <mergeCell ref="D982:D983"/>
    <mergeCell ref="D1265:D1266"/>
    <mergeCell ref="D1270:D1271"/>
    <mergeCell ref="D1252:D1253"/>
    <mergeCell ref="D984:D985"/>
    <mergeCell ref="D1074:D1075"/>
    <mergeCell ref="D1159:D1160"/>
    <mergeCell ref="D1067:D1068"/>
    <mergeCell ref="D1069:D1070"/>
    <mergeCell ref="D1145:D1146"/>
    <mergeCell ref="D1149:D1150"/>
    <mergeCell ref="D1094:D1095"/>
    <mergeCell ref="D1151:D1152"/>
    <mergeCell ref="D1157:D1158"/>
    <mergeCell ref="D1167:D1168"/>
    <mergeCell ref="D1169:D1170"/>
    <mergeCell ref="D1173:D1174"/>
    <mergeCell ref="D1175:D1176"/>
    <mergeCell ref="D1177:D1178"/>
    <mergeCell ref="D1181:D1182"/>
    <mergeCell ref="D1183:D1184"/>
    <mergeCell ref="D1082:D1083"/>
    <mergeCell ref="D1212:D1213"/>
    <mergeCell ref="D1078:D1079"/>
    <mergeCell ref="D1399:D1400"/>
    <mergeCell ref="D1407:D1408"/>
    <mergeCell ref="D1411:D1412"/>
    <mergeCell ref="D1419:D1420"/>
    <mergeCell ref="D1378:D1379"/>
    <mergeCell ref="D1434:D1435"/>
    <mergeCell ref="D1187:D1188"/>
    <mergeCell ref="D1189:D1190"/>
    <mergeCell ref="D1191:D1192"/>
    <mergeCell ref="D1193:D1194"/>
    <mergeCell ref="D1248:D1249"/>
    <mergeCell ref="D1250:D1251"/>
    <mergeCell ref="D1268:D1269"/>
    <mergeCell ref="D1272:D1273"/>
    <mergeCell ref="D1278:D1279"/>
    <mergeCell ref="D1280:D1281"/>
    <mergeCell ref="D1282:D1283"/>
    <mergeCell ref="D1284:D1285"/>
    <mergeCell ref="D1286:D1287"/>
    <mergeCell ref="D1291:D1292"/>
    <mergeCell ref="D1352:D1353"/>
    <mergeCell ref="D1338:D1339"/>
    <mergeCell ref="D1259:D1260"/>
    <mergeCell ref="D1261:D1262"/>
    <mergeCell ref="D1263:D1264"/>
    <mergeCell ref="D1274:D1275"/>
    <mergeCell ref="D1276:D1277"/>
    <mergeCell ref="D1288:D1289"/>
    <mergeCell ref="D1293:D1294"/>
    <mergeCell ref="D1347:D1348"/>
    <mergeCell ref="D1349:D1350"/>
    <mergeCell ref="D1362:D1363"/>
    <mergeCell ref="D1360:D1361"/>
    <mergeCell ref="D1367:D1368"/>
    <mergeCell ref="D1369:D1370"/>
    <mergeCell ref="D1376:D1377"/>
    <mergeCell ref="D1197:D1198"/>
    <mergeCell ref="D1199:D1200"/>
    <mergeCell ref="D1227:D1228"/>
    <mergeCell ref="D1229:D1230"/>
    <mergeCell ref="D1231:D1232"/>
    <mergeCell ref="D1233:D1234"/>
    <mergeCell ref="D1235:D1236"/>
    <mergeCell ref="D1237:D1238"/>
    <mergeCell ref="D1239:D1240"/>
    <mergeCell ref="D1300:D1301"/>
    <mergeCell ref="D1302:D1303"/>
    <mergeCell ref="D1304:D1305"/>
    <mergeCell ref="D1254:D1255"/>
    <mergeCell ref="D1256:D1257"/>
    <mergeCell ref="D1295:D1296"/>
    <mergeCell ref="D1317:D1318"/>
    <mergeCell ref="D1320:D1321"/>
    <mergeCell ref="D1297:D1298"/>
    <mergeCell ref="D1306:D1307"/>
    <mergeCell ref="D1308:D1309"/>
    <mergeCell ref="D1311:D1312"/>
    <mergeCell ref="D1354:D1355"/>
    <mergeCell ref="D1374:D1375"/>
    <mergeCell ref="D1214:D1215"/>
    <mergeCell ref="D1210:D1211"/>
    <mergeCell ref="D2115:D2116"/>
    <mergeCell ref="D2144:D2145"/>
    <mergeCell ref="D1692:D1693"/>
    <mergeCell ref="D1694:D1695"/>
    <mergeCell ref="D1712:D1713"/>
    <mergeCell ref="D1742:D1743"/>
    <mergeCell ref="D1770:D1771"/>
    <mergeCell ref="D1806:D1807"/>
    <mergeCell ref="D1570:D1571"/>
    <mergeCell ref="D1576:D1577"/>
    <mergeCell ref="D1728:D1729"/>
    <mergeCell ref="D1782:D1783"/>
    <mergeCell ref="D1800:D1801"/>
    <mergeCell ref="D2041:D2042"/>
    <mergeCell ref="D2046:D2047"/>
    <mergeCell ref="D2048:D2049"/>
    <mergeCell ref="D2058:D2059"/>
    <mergeCell ref="D2104:D2105"/>
    <mergeCell ref="D2119:D2120"/>
    <mergeCell ref="D1930:D1931"/>
    <mergeCell ref="D1935:D1936"/>
    <mergeCell ref="D1937:D1938"/>
    <mergeCell ref="D1862:D1864"/>
    <mergeCell ref="D1865:D1867"/>
    <mergeCell ref="D1823:D1825"/>
    <mergeCell ref="D1950:D1951"/>
    <mergeCell ref="D1952:D1953"/>
    <mergeCell ref="D1996:D1997"/>
    <mergeCell ref="D1973:D1974"/>
    <mergeCell ref="D1829:D1831"/>
    <mergeCell ref="D1998:D1999"/>
    <mergeCell ref="D1988:D1989"/>
    <mergeCell ref="D2146:D2147"/>
    <mergeCell ref="D2148:D2149"/>
    <mergeCell ref="D2150:D2152"/>
    <mergeCell ref="D1876:D1877"/>
    <mergeCell ref="D1878:D1879"/>
    <mergeCell ref="D1880:D1881"/>
    <mergeCell ref="D1882:D1884"/>
    <mergeCell ref="D1870:D1871"/>
    <mergeCell ref="D1872:D1873"/>
    <mergeCell ref="D1746:D1747"/>
    <mergeCell ref="D1499:D1500"/>
    <mergeCell ref="D1507:D1508"/>
    <mergeCell ref="D1511:D1514"/>
    <mergeCell ref="D1518:D1519"/>
    <mergeCell ref="D1555:D1556"/>
    <mergeCell ref="D1835:D1836"/>
    <mergeCell ref="D1837:D1838"/>
    <mergeCell ref="D1839:D1840"/>
    <mergeCell ref="D1841:D1842"/>
    <mergeCell ref="D1843:D1844"/>
    <mergeCell ref="D1845:D1846"/>
    <mergeCell ref="D1874:D1875"/>
    <mergeCell ref="D1640:D1641"/>
    <mergeCell ref="D1642:D1643"/>
    <mergeCell ref="D1853:D1855"/>
    <mergeCell ref="D1856:D1858"/>
    <mergeCell ref="D1539:D1540"/>
    <mergeCell ref="D1501:D1502"/>
    <mergeCell ref="D1503:D1506"/>
    <mergeCell ref="D1524:D1525"/>
    <mergeCell ref="D1572:D1573"/>
    <mergeCell ref="D2113:D2114"/>
    <mergeCell ref="C283:C284"/>
    <mergeCell ref="D283:D284"/>
    <mergeCell ref="B268:B269"/>
    <mergeCell ref="C268:C269"/>
    <mergeCell ref="D261:D262"/>
    <mergeCell ref="D263:D264"/>
    <mergeCell ref="D265:D266"/>
    <mergeCell ref="B261:B262"/>
    <mergeCell ref="B263:B264"/>
    <mergeCell ref="C265:C266"/>
    <mergeCell ref="D277:D278"/>
    <mergeCell ref="D279:D280"/>
    <mergeCell ref="B212:B213"/>
    <mergeCell ref="C212:C213"/>
    <mergeCell ref="D1313:D1314"/>
    <mergeCell ref="D1372:D1373"/>
    <mergeCell ref="B277:B278"/>
    <mergeCell ref="C277:C278"/>
    <mergeCell ref="C306:C307"/>
    <mergeCell ref="D306:D307"/>
    <mergeCell ref="B308:B309"/>
    <mergeCell ref="C308:C309"/>
    <mergeCell ref="D308:D309"/>
    <mergeCell ref="B310:B311"/>
    <mergeCell ref="C310:C311"/>
    <mergeCell ref="D310:D311"/>
    <mergeCell ref="B312:B313"/>
    <mergeCell ref="C312:C313"/>
    <mergeCell ref="D312:D313"/>
    <mergeCell ref="B314:B315"/>
    <mergeCell ref="C314:C315"/>
    <mergeCell ref="D314:D315"/>
    <mergeCell ref="B296:B297"/>
    <mergeCell ref="B304:B305"/>
    <mergeCell ref="D296:D297"/>
    <mergeCell ref="B316:B317"/>
    <mergeCell ref="C316:C317"/>
    <mergeCell ref="D316:D317"/>
    <mergeCell ref="B318:B319"/>
    <mergeCell ref="C318:C319"/>
    <mergeCell ref="D318:D319"/>
    <mergeCell ref="B320:B321"/>
    <mergeCell ref="C320:C321"/>
    <mergeCell ref="D320:D321"/>
    <mergeCell ref="B322:B323"/>
    <mergeCell ref="C322:C323"/>
    <mergeCell ref="D322:D323"/>
    <mergeCell ref="B324:B325"/>
    <mergeCell ref="D324:D325"/>
    <mergeCell ref="B326:B327"/>
    <mergeCell ref="C326:C327"/>
    <mergeCell ref="B329:B330"/>
    <mergeCell ref="D329:D330"/>
    <mergeCell ref="C329:C330"/>
    <mergeCell ref="D326:D327"/>
    <mergeCell ref="B335:B336"/>
    <mergeCell ref="C335:C336"/>
    <mergeCell ref="D335:D336"/>
    <mergeCell ref="B337:B338"/>
    <mergeCell ref="C337:C338"/>
    <mergeCell ref="D337:D338"/>
    <mergeCell ref="B339:B340"/>
    <mergeCell ref="C339:C340"/>
    <mergeCell ref="D339:D340"/>
    <mergeCell ref="D341:D342"/>
    <mergeCell ref="B357:B358"/>
    <mergeCell ref="C357:C358"/>
    <mergeCell ref="D357:D358"/>
    <mergeCell ref="D353:D354"/>
    <mergeCell ref="B341:B342"/>
    <mergeCell ref="D348:D349"/>
    <mergeCell ref="C348:C349"/>
    <mergeCell ref="C359:C360"/>
    <mergeCell ref="D359:D360"/>
    <mergeCell ref="B361:B362"/>
    <mergeCell ref="C361:C362"/>
    <mergeCell ref="D361:D362"/>
    <mergeCell ref="B363:B364"/>
    <mergeCell ref="C363:C364"/>
    <mergeCell ref="D363:D364"/>
    <mergeCell ref="B365:B366"/>
    <mergeCell ref="C365:C366"/>
    <mergeCell ref="D365:D366"/>
    <mergeCell ref="B344:B345"/>
    <mergeCell ref="C344:C345"/>
    <mergeCell ref="D344:D345"/>
    <mergeCell ref="B346:B347"/>
    <mergeCell ref="C346:C347"/>
    <mergeCell ref="D346:D347"/>
    <mergeCell ref="B351:B352"/>
    <mergeCell ref="C351:C352"/>
    <mergeCell ref="D351:D352"/>
    <mergeCell ref="B353:B354"/>
    <mergeCell ref="C353:C354"/>
    <mergeCell ref="B355:B356"/>
    <mergeCell ref="C355:C356"/>
    <mergeCell ref="D355:D356"/>
    <mergeCell ref="B359:B360"/>
    <mergeCell ref="B383:B384"/>
    <mergeCell ref="D383:D384"/>
    <mergeCell ref="B367:B368"/>
    <mergeCell ref="C367:C368"/>
    <mergeCell ref="D367:D368"/>
    <mergeCell ref="B369:B370"/>
    <mergeCell ref="C369:C370"/>
    <mergeCell ref="D369:D370"/>
    <mergeCell ref="B373:B374"/>
    <mergeCell ref="C373:C374"/>
    <mergeCell ref="D373:D374"/>
    <mergeCell ref="B375:B376"/>
    <mergeCell ref="C375:C376"/>
    <mergeCell ref="D375:D376"/>
    <mergeCell ref="B377:B378"/>
    <mergeCell ref="C377:C378"/>
    <mergeCell ref="D377:D378"/>
    <mergeCell ref="C379:C380"/>
    <mergeCell ref="C371:C372"/>
    <mergeCell ref="B371:B372"/>
    <mergeCell ref="B379:B380"/>
    <mergeCell ref="C383:C384"/>
    <mergeCell ref="B381:B382"/>
    <mergeCell ref="D686:D687"/>
    <mergeCell ref="B707:B708"/>
    <mergeCell ref="C707:C708"/>
    <mergeCell ref="D707:D708"/>
    <mergeCell ref="B705:B706"/>
    <mergeCell ref="C705:C706"/>
    <mergeCell ref="D705:D706"/>
    <mergeCell ref="D690:D691"/>
    <mergeCell ref="D661:D662"/>
    <mergeCell ref="D663:D664"/>
    <mergeCell ref="D665:D666"/>
    <mergeCell ref="D667:D668"/>
    <mergeCell ref="D692:D693"/>
    <mergeCell ref="D694:D695"/>
    <mergeCell ref="D696:D697"/>
    <mergeCell ref="D700:D701"/>
    <mergeCell ref="D702:D703"/>
    <mergeCell ref="B661:B662"/>
    <mergeCell ref="B671:B672"/>
    <mergeCell ref="C671:C672"/>
    <mergeCell ref="D671:D672"/>
    <mergeCell ref="B675:B676"/>
    <mergeCell ref="C675:C676"/>
    <mergeCell ref="D675:D676"/>
    <mergeCell ref="B677:B678"/>
    <mergeCell ref="C677:C678"/>
    <mergeCell ref="D677:D678"/>
    <mergeCell ref="B679:B680"/>
    <mergeCell ref="C679:C680"/>
    <mergeCell ref="D679:D680"/>
    <mergeCell ref="B681:B682"/>
    <mergeCell ref="C681:C682"/>
    <mergeCell ref="D681:D682"/>
    <mergeCell ref="B683:B684"/>
    <mergeCell ref="C683:C684"/>
    <mergeCell ref="D683:D684"/>
    <mergeCell ref="B673:B674"/>
    <mergeCell ref="C673:C674"/>
    <mergeCell ref="D673:D674"/>
    <mergeCell ref="B1032:B1033"/>
    <mergeCell ref="C1032:C1033"/>
    <mergeCell ref="D1032:D1033"/>
    <mergeCell ref="D987:D988"/>
    <mergeCell ref="D862:D863"/>
    <mergeCell ref="D1027:D1028"/>
    <mergeCell ref="D833:D834"/>
    <mergeCell ref="D847:D848"/>
    <mergeCell ref="D976:D977"/>
    <mergeCell ref="D897:D898"/>
    <mergeCell ref="D904:D905"/>
    <mergeCell ref="D741:D742"/>
    <mergeCell ref="D743:D744"/>
    <mergeCell ref="D745:D746"/>
    <mergeCell ref="D747:D748"/>
    <mergeCell ref="D749:D750"/>
    <mergeCell ref="D751:D752"/>
    <mergeCell ref="C696:C697"/>
    <mergeCell ref="B976:B977"/>
    <mergeCell ref="B970:B971"/>
    <mergeCell ref="C927:C928"/>
    <mergeCell ref="B929:B930"/>
    <mergeCell ref="C929:C930"/>
    <mergeCell ref="B931:B932"/>
    <mergeCell ref="C931:C932"/>
    <mergeCell ref="B965:B966"/>
    <mergeCell ref="C965:C966"/>
    <mergeCell ref="B1063:B1064"/>
    <mergeCell ref="B1065:B1066"/>
    <mergeCell ref="D1044:D1045"/>
    <mergeCell ref="D1047:D1048"/>
    <mergeCell ref="D1049:D1050"/>
    <mergeCell ref="D1051:D1052"/>
    <mergeCell ref="D1053:D1054"/>
    <mergeCell ref="D1055:D1056"/>
    <mergeCell ref="D1057:D1058"/>
    <mergeCell ref="D1059:D1060"/>
    <mergeCell ref="D1061:D1062"/>
    <mergeCell ref="D1063:D1064"/>
    <mergeCell ref="D1065:D1066"/>
    <mergeCell ref="D927:D928"/>
    <mergeCell ref="D929:D930"/>
    <mergeCell ref="D931:D932"/>
    <mergeCell ref="C947:C948"/>
    <mergeCell ref="C1059:C1060"/>
    <mergeCell ref="B1124:B1125"/>
    <mergeCell ref="B1126:B1127"/>
    <mergeCell ref="C1126:C1127"/>
    <mergeCell ref="D1126:D1127"/>
    <mergeCell ref="B1098:B1099"/>
    <mergeCell ref="C1098:C1099"/>
    <mergeCell ref="D1098:D1099"/>
    <mergeCell ref="B1100:B1101"/>
    <mergeCell ref="C1100:C1101"/>
    <mergeCell ref="D1100:D1101"/>
    <mergeCell ref="B1088:B1089"/>
    <mergeCell ref="C1088:C1089"/>
    <mergeCell ref="D1088:D1089"/>
    <mergeCell ref="B1091:B1092"/>
    <mergeCell ref="C1091:C1092"/>
    <mergeCell ref="D1091:D1092"/>
    <mergeCell ref="B1094:B1095"/>
    <mergeCell ref="C1094:C1095"/>
    <mergeCell ref="D1113:D1114"/>
    <mergeCell ref="B1113:B1114"/>
    <mergeCell ref="B1117:B1118"/>
    <mergeCell ref="C1117:C1118"/>
    <mergeCell ref="D1117:D1118"/>
    <mergeCell ref="B1121:B1122"/>
    <mergeCell ref="C1121:C1122"/>
    <mergeCell ref="D1121:D1122"/>
    <mergeCell ref="B1119:B1120"/>
    <mergeCell ref="C1119:C1120"/>
    <mergeCell ref="D1119:D1120"/>
    <mergeCell ref="B1107:B1108"/>
    <mergeCell ref="D1107:D1108"/>
    <mergeCell ref="B1109:B1110"/>
    <mergeCell ref="B1128:B1129"/>
    <mergeCell ref="C1128:C1129"/>
    <mergeCell ref="D1128:D1129"/>
    <mergeCell ref="B1130:B1131"/>
    <mergeCell ref="C1130:C1131"/>
    <mergeCell ref="D1130:D1131"/>
    <mergeCell ref="B1134:B1135"/>
    <mergeCell ref="C1134:C1135"/>
    <mergeCell ref="D1134:D1135"/>
    <mergeCell ref="B1136:B1137"/>
    <mergeCell ref="C1136:C1137"/>
    <mergeCell ref="D1136:D1137"/>
    <mergeCell ref="B1138:B1139"/>
    <mergeCell ref="C1138:C1139"/>
    <mergeCell ref="D1138:D1139"/>
    <mergeCell ref="B1140:B1141"/>
    <mergeCell ref="C1140:C1141"/>
    <mergeCell ref="D1140:D1141"/>
    <mergeCell ref="B1151:B1152"/>
    <mergeCell ref="B1145:B1146"/>
    <mergeCell ref="B1149:B1150"/>
    <mergeCell ref="B2162:B2163"/>
    <mergeCell ref="C2162:C2163"/>
    <mergeCell ref="D2162:D2163"/>
    <mergeCell ref="B2167:B2168"/>
    <mergeCell ref="C2167:C2168"/>
    <mergeCell ref="D2167:D2168"/>
    <mergeCell ref="B2169:B2170"/>
    <mergeCell ref="C2169:C2170"/>
    <mergeCell ref="D2169:D2170"/>
    <mergeCell ref="B2173:B2174"/>
    <mergeCell ref="C2173:C2174"/>
    <mergeCell ref="D2173:D2174"/>
    <mergeCell ref="B1142:B1143"/>
    <mergeCell ref="C1142:C1143"/>
    <mergeCell ref="D1142:D1143"/>
    <mergeCell ref="C1145:C1146"/>
    <mergeCell ref="C1149:C1150"/>
    <mergeCell ref="B1147:B1148"/>
    <mergeCell ref="C1147:C1148"/>
    <mergeCell ref="D1147:D1148"/>
    <mergeCell ref="C1155:C1156"/>
    <mergeCell ref="B1153:B1154"/>
    <mergeCell ref="C1153:C1154"/>
    <mergeCell ref="D1153:D1154"/>
    <mergeCell ref="B1159:B1160"/>
    <mergeCell ref="C1159:C1160"/>
    <mergeCell ref="C1163:C1164"/>
    <mergeCell ref="B1157:B1158"/>
    <mergeCell ref="C1214:C1215"/>
    <mergeCell ref="C1216:C1217"/>
    <mergeCell ref="D1216:D1217"/>
    <mergeCell ref="B1218:B1219"/>
    <mergeCell ref="C1218:C1219"/>
    <mergeCell ref="D1218:D1219"/>
    <mergeCell ref="B1221:B1222"/>
    <mergeCell ref="C1221:C1222"/>
    <mergeCell ref="D1221:D1222"/>
    <mergeCell ref="B1243:B1244"/>
    <mergeCell ref="C1243:C1244"/>
    <mergeCell ref="D1243:D1244"/>
    <mergeCell ref="B1245:B1246"/>
    <mergeCell ref="C1245:C1246"/>
    <mergeCell ref="D1245:D1246"/>
    <mergeCell ref="B1241:B1242"/>
    <mergeCell ref="C1241:C1242"/>
    <mergeCell ref="D1241:D1242"/>
    <mergeCell ref="C1235:C1236"/>
    <mergeCell ref="C1237:C1238"/>
    <mergeCell ref="C1239:C1240"/>
    <mergeCell ref="B1227:B1228"/>
    <mergeCell ref="B1231:B1232"/>
    <mergeCell ref="B1237:B1238"/>
    <mergeCell ref="B1229:B1230"/>
    <mergeCell ref="B1233:B1234"/>
    <mergeCell ref="B1235:B1236"/>
    <mergeCell ref="C1233:C1234"/>
    <mergeCell ref="B1216:B1217"/>
    <mergeCell ref="C1315:C1316"/>
    <mergeCell ref="D1315:D1316"/>
    <mergeCell ref="C1300:C1301"/>
    <mergeCell ref="C1302:C1303"/>
    <mergeCell ref="C1304:C1305"/>
    <mergeCell ref="B1304:B1305"/>
    <mergeCell ref="B1322:B1323"/>
    <mergeCell ref="C1322:C1323"/>
    <mergeCell ref="D1322:D1323"/>
    <mergeCell ref="B1326:B1327"/>
    <mergeCell ref="C1326:C1327"/>
    <mergeCell ref="D1326:D1327"/>
    <mergeCell ref="B1328:B1329"/>
    <mergeCell ref="C1328:C1329"/>
    <mergeCell ref="D1328:D1329"/>
    <mergeCell ref="B1313:B1314"/>
    <mergeCell ref="C1320:C1321"/>
    <mergeCell ref="C1313:C1314"/>
    <mergeCell ref="C1397:C1398"/>
    <mergeCell ref="D1397:D1398"/>
    <mergeCell ref="B1402:B1403"/>
    <mergeCell ref="C1402:C1403"/>
    <mergeCell ref="D1402:D1403"/>
    <mergeCell ref="D1340:D1341"/>
    <mergeCell ref="B1345:B1346"/>
    <mergeCell ref="C1345:C1346"/>
    <mergeCell ref="D1345:D1346"/>
    <mergeCell ref="D1330:D1331"/>
    <mergeCell ref="D1332:D1333"/>
    <mergeCell ref="C1324:C1325"/>
    <mergeCell ref="C1330:C1331"/>
    <mergeCell ref="C1332:C1333"/>
    <mergeCell ref="C1334:C1335"/>
    <mergeCell ref="C1336:C1337"/>
    <mergeCell ref="C1338:C1339"/>
    <mergeCell ref="C1343:C1344"/>
    <mergeCell ref="D1324:D1325"/>
    <mergeCell ref="D1334:D1335"/>
    <mergeCell ref="D1336:D1337"/>
    <mergeCell ref="D1343:D1344"/>
    <mergeCell ref="B1332:B1333"/>
    <mergeCell ref="B1338:B1339"/>
    <mergeCell ref="B1334:B1335"/>
    <mergeCell ref="B1336:B1337"/>
    <mergeCell ref="B1343:B1344"/>
    <mergeCell ref="B1340:B1341"/>
    <mergeCell ref="D1356:D1357"/>
    <mergeCell ref="D1358:D1359"/>
    <mergeCell ref="D1364:D1365"/>
    <mergeCell ref="D1380:D1381"/>
    <mergeCell ref="C1384:C1385"/>
    <mergeCell ref="D1384:D1385"/>
    <mergeCell ref="B1386:B1387"/>
    <mergeCell ref="C1386:C1387"/>
    <mergeCell ref="D1386:D1387"/>
    <mergeCell ref="B1388:B1389"/>
    <mergeCell ref="C1388:C1389"/>
    <mergeCell ref="D1388:D1389"/>
    <mergeCell ref="B1382:B1383"/>
    <mergeCell ref="C1382:C1383"/>
    <mergeCell ref="D1382:D1383"/>
    <mergeCell ref="B1395:B1396"/>
    <mergeCell ref="C1395:C1396"/>
    <mergeCell ref="D1395:D1396"/>
    <mergeCell ref="C1393:C1394"/>
    <mergeCell ref="B1380:B1381"/>
    <mergeCell ref="B1390:B1391"/>
    <mergeCell ref="B1393:B1394"/>
    <mergeCell ref="D1390:D1391"/>
    <mergeCell ref="D1393:D1394"/>
    <mergeCell ref="C1404:C1405"/>
    <mergeCell ref="D1404:D1405"/>
    <mergeCell ref="B1409:B1410"/>
    <mergeCell ref="C1409:C1410"/>
    <mergeCell ref="D1409:D1410"/>
    <mergeCell ref="B1415:B1416"/>
    <mergeCell ref="C1415:C1416"/>
    <mergeCell ref="D1415:D1416"/>
    <mergeCell ref="B1417:B1418"/>
    <mergeCell ref="C1417:C1418"/>
    <mergeCell ref="D1417:D1418"/>
    <mergeCell ref="B1411:B1412"/>
    <mergeCell ref="D1423:D1424"/>
    <mergeCell ref="B1427:B1428"/>
    <mergeCell ref="C1427:C1428"/>
    <mergeCell ref="D1427:D1428"/>
    <mergeCell ref="B1421:B1422"/>
    <mergeCell ref="C1421:C1422"/>
    <mergeCell ref="D1421:D1422"/>
    <mergeCell ref="B1423:B1424"/>
    <mergeCell ref="C1423:C1424"/>
    <mergeCell ref="B1419:B1420"/>
    <mergeCell ref="B1413:B1414"/>
    <mergeCell ref="C1413:C1414"/>
    <mergeCell ref="D1413:D1414"/>
    <mergeCell ref="C1429:C1430"/>
    <mergeCell ref="D1429:D1430"/>
    <mergeCell ref="B1425:B1426"/>
    <mergeCell ref="C1425:C1426"/>
    <mergeCell ref="D1425:D1426"/>
    <mergeCell ref="B1431:B1433"/>
    <mergeCell ref="C1431:C1433"/>
    <mergeCell ref="D1431:D1433"/>
    <mergeCell ref="C1444:C1445"/>
    <mergeCell ref="D1444:D1445"/>
    <mergeCell ref="B1446:B1447"/>
    <mergeCell ref="C1446:C1447"/>
    <mergeCell ref="D1446:D1447"/>
    <mergeCell ref="D1436:D1437"/>
    <mergeCell ref="B1438:B1439"/>
    <mergeCell ref="C1438:C1439"/>
    <mergeCell ref="D1438:D1439"/>
    <mergeCell ref="C1440:C1441"/>
    <mergeCell ref="D1440:D1441"/>
    <mergeCell ref="B1442:B1443"/>
    <mergeCell ref="C1442:C1443"/>
    <mergeCell ref="D1442:D1443"/>
    <mergeCell ref="C1434:C1435"/>
    <mergeCell ref="C1436:C1437"/>
    <mergeCell ref="C1542:C1543"/>
    <mergeCell ref="D1542:D1543"/>
    <mergeCell ref="D1495:D1496"/>
    <mergeCell ref="D1497:D1498"/>
    <mergeCell ref="C1511:C1514"/>
    <mergeCell ref="B1455:B1456"/>
    <mergeCell ref="C1455:C1456"/>
    <mergeCell ref="D1455:D1456"/>
    <mergeCell ref="B1457:B1458"/>
    <mergeCell ref="C1457:C1458"/>
    <mergeCell ref="D1457:D1458"/>
    <mergeCell ref="B1450:B1451"/>
    <mergeCell ref="C1450:C1451"/>
    <mergeCell ref="D1450:D1451"/>
    <mergeCell ref="B1452:B1453"/>
    <mergeCell ref="C1452:C1453"/>
    <mergeCell ref="D1452:D1453"/>
    <mergeCell ref="B1459:B1460"/>
    <mergeCell ref="C1459:C1460"/>
    <mergeCell ref="D1459:D1460"/>
    <mergeCell ref="B1461:B1462"/>
    <mergeCell ref="C1461:C1462"/>
    <mergeCell ref="D1461:D1462"/>
    <mergeCell ref="D1471:D1472"/>
    <mergeCell ref="B1483:B1484"/>
    <mergeCell ref="C1483:C1484"/>
    <mergeCell ref="D1483:D1484"/>
    <mergeCell ref="B1475:B1478"/>
    <mergeCell ref="C1475:C1478"/>
    <mergeCell ref="D1475:D1478"/>
    <mergeCell ref="B1485:B1486"/>
    <mergeCell ref="D1530:D1531"/>
    <mergeCell ref="D1522:D1523"/>
    <mergeCell ref="C1518:C1519"/>
    <mergeCell ref="B1539:B1540"/>
    <mergeCell ref="B1501:B1502"/>
    <mergeCell ref="B1503:B1506"/>
    <mergeCell ref="B1509:B1510"/>
    <mergeCell ref="B1515:B1516"/>
    <mergeCell ref="D1487:D1488"/>
    <mergeCell ref="C1467:C1468"/>
    <mergeCell ref="D1467:D1468"/>
    <mergeCell ref="B1463:B1464"/>
    <mergeCell ref="C1463:C1464"/>
    <mergeCell ref="D1463:D1464"/>
    <mergeCell ref="B1471:B1472"/>
    <mergeCell ref="C1489:C1490"/>
    <mergeCell ref="D1489:D1490"/>
    <mergeCell ref="D1473:D1474"/>
    <mergeCell ref="C1479:C1482"/>
    <mergeCell ref="D1479:D1482"/>
    <mergeCell ref="B1479:B1482"/>
    <mergeCell ref="D1491:D1492"/>
    <mergeCell ref="C1485:C1486"/>
    <mergeCell ref="D1485:D1486"/>
    <mergeCell ref="B1487:B1488"/>
    <mergeCell ref="C1493:C1494"/>
    <mergeCell ref="C1495:C1496"/>
    <mergeCell ref="C1497:C1498"/>
    <mergeCell ref="C1499:C1500"/>
    <mergeCell ref="C1507:C1508"/>
    <mergeCell ref="C1487:C1488"/>
    <mergeCell ref="D1509:D1510"/>
    <mergeCell ref="D1515:D1516"/>
    <mergeCell ref="C1553:C1554"/>
    <mergeCell ref="D1553:D1554"/>
    <mergeCell ref="B1530:B1531"/>
    <mergeCell ref="C1530:C1531"/>
    <mergeCell ref="B1526:B1529"/>
    <mergeCell ref="C1526:C1529"/>
    <mergeCell ref="D1526:D1529"/>
    <mergeCell ref="B1532:B1533"/>
    <mergeCell ref="C1532:C1533"/>
    <mergeCell ref="D1532:D1533"/>
    <mergeCell ref="B1535:B1536"/>
    <mergeCell ref="C1535:C1536"/>
    <mergeCell ref="D1535:D1536"/>
    <mergeCell ref="B1537:B1538"/>
    <mergeCell ref="C1537:C1538"/>
    <mergeCell ref="D1537:D1538"/>
    <mergeCell ref="D1493:D1494"/>
    <mergeCell ref="B1518:B1519"/>
    <mergeCell ref="C1545:C1546"/>
    <mergeCell ref="D1545:D1546"/>
    <mergeCell ref="B1547:B1550"/>
    <mergeCell ref="C1547:C1550"/>
    <mergeCell ref="D1547:D1550"/>
    <mergeCell ref="B1551:B1552"/>
    <mergeCell ref="C1551:C1552"/>
    <mergeCell ref="D1551:D1552"/>
    <mergeCell ref="B1495:B1496"/>
    <mergeCell ref="B1497:B1498"/>
    <mergeCell ref="B1499:B1500"/>
    <mergeCell ref="B1507:B1508"/>
    <mergeCell ref="B1511:B1514"/>
    <mergeCell ref="D1520:D1521"/>
    <mergeCell ref="C1557:C1560"/>
    <mergeCell ref="D1557:D1560"/>
    <mergeCell ref="B1561:B1562"/>
    <mergeCell ref="C1561:C1562"/>
    <mergeCell ref="D1561:D1562"/>
    <mergeCell ref="B1563:B1564"/>
    <mergeCell ref="C1563:C1564"/>
    <mergeCell ref="D1563:D1564"/>
    <mergeCell ref="C1744:C1745"/>
    <mergeCell ref="B1640:B1641"/>
    <mergeCell ref="B1722:B1723"/>
    <mergeCell ref="C1722:C1723"/>
    <mergeCell ref="B1728:B1729"/>
    <mergeCell ref="D1568:D1569"/>
    <mergeCell ref="C1728:C1729"/>
    <mergeCell ref="B1712:B1713"/>
    <mergeCell ref="D1582:D1583"/>
    <mergeCell ref="B1584:B1585"/>
    <mergeCell ref="D1722:D1723"/>
    <mergeCell ref="D1584:D1585"/>
    <mergeCell ref="D1601:D1603"/>
    <mergeCell ref="C1590:C1591"/>
    <mergeCell ref="D1590:D1591"/>
    <mergeCell ref="C1696:C1697"/>
    <mergeCell ref="D1696:D1697"/>
    <mergeCell ref="C1698:C1699"/>
    <mergeCell ref="D1698:D1699"/>
    <mergeCell ref="C1714:C1715"/>
    <mergeCell ref="D1714:D1715"/>
    <mergeCell ref="C1601:C1603"/>
    <mergeCell ref="C1619:C1621"/>
    <mergeCell ref="B1730:B1732"/>
    <mergeCell ref="C1625:C1627"/>
    <mergeCell ref="D1625:D1627"/>
    <mergeCell ref="B1631:B1633"/>
    <mergeCell ref="C1631:C1633"/>
    <mergeCell ref="D1631:D1633"/>
    <mergeCell ref="B1634:B1636"/>
    <mergeCell ref="C1634:C1636"/>
    <mergeCell ref="D1634:D1636"/>
    <mergeCell ref="C1677:C1679"/>
    <mergeCell ref="D1677:D1679"/>
    <mergeCell ref="D1700:D1702"/>
    <mergeCell ref="C1683:C1685"/>
    <mergeCell ref="D1683:D1685"/>
    <mergeCell ref="B1686:B1688"/>
    <mergeCell ref="C1686:C1688"/>
    <mergeCell ref="D1680:D1682"/>
    <mergeCell ref="C1582:C1583"/>
    <mergeCell ref="B1586:B1587"/>
    <mergeCell ref="C1586:C1587"/>
    <mergeCell ref="D1586:D1587"/>
    <mergeCell ref="B1588:B1589"/>
    <mergeCell ref="C1588:C1589"/>
    <mergeCell ref="D1588:D1589"/>
    <mergeCell ref="C1592:C1594"/>
    <mergeCell ref="D1592:D1594"/>
    <mergeCell ref="C1622:C1624"/>
    <mergeCell ref="D1622:D1624"/>
    <mergeCell ref="D1665:D1667"/>
    <mergeCell ref="B1637:B1639"/>
    <mergeCell ref="C1637:C1639"/>
    <mergeCell ref="D1637:D1639"/>
    <mergeCell ref="C1647:C1649"/>
    <mergeCell ref="D1647:D1649"/>
    <mergeCell ref="C1640:C1641"/>
    <mergeCell ref="C1642:C1643"/>
    <mergeCell ref="B1683:B1685"/>
    <mergeCell ref="D1758:D1760"/>
    <mergeCell ref="C1758:C1760"/>
    <mergeCell ref="B1758:B1760"/>
    <mergeCell ref="D1752:D1753"/>
    <mergeCell ref="B1754:B1755"/>
    <mergeCell ref="C1754:C1755"/>
    <mergeCell ref="D1754:D1755"/>
    <mergeCell ref="B1644:B1646"/>
    <mergeCell ref="C1644:C1646"/>
    <mergeCell ref="D1644:D1646"/>
    <mergeCell ref="B1700:B1702"/>
    <mergeCell ref="C1712:C1713"/>
    <mergeCell ref="C1742:C1743"/>
    <mergeCell ref="C1746:C1747"/>
    <mergeCell ref="D1706:D1708"/>
    <mergeCell ref="D1709:D1711"/>
    <mergeCell ref="D1733:D1735"/>
    <mergeCell ref="D1736:D1738"/>
    <mergeCell ref="D1650:D1652"/>
    <mergeCell ref="D1653:D1655"/>
    <mergeCell ref="D1659:D1661"/>
    <mergeCell ref="D1720:D1721"/>
    <mergeCell ref="D1662:D1664"/>
    <mergeCell ref="D1750:D1751"/>
    <mergeCell ref="C1752:C1753"/>
    <mergeCell ref="D1744:D1745"/>
    <mergeCell ref="C1730:C1732"/>
    <mergeCell ref="B1650:B1652"/>
    <mergeCell ref="C1802:C1803"/>
    <mergeCell ref="D1802:D1803"/>
    <mergeCell ref="B1804:B1805"/>
    <mergeCell ref="C1804:C1805"/>
    <mergeCell ref="D1804:D1805"/>
    <mergeCell ref="C1786:C1787"/>
    <mergeCell ref="D1786:D1787"/>
    <mergeCell ref="B1668:B1670"/>
    <mergeCell ref="C1668:C1670"/>
    <mergeCell ref="D1668:D1670"/>
    <mergeCell ref="B1671:B1673"/>
    <mergeCell ref="C1671:C1673"/>
    <mergeCell ref="D1671:D1673"/>
    <mergeCell ref="B1674:B1676"/>
    <mergeCell ref="C1674:C1676"/>
    <mergeCell ref="D1674:D1676"/>
    <mergeCell ref="B1677:B1679"/>
    <mergeCell ref="C1756:C1757"/>
    <mergeCell ref="D1756:D1757"/>
    <mergeCell ref="B1772:B1773"/>
    <mergeCell ref="C1774:C1775"/>
    <mergeCell ref="D1774:D1775"/>
    <mergeCell ref="B1776:B1777"/>
    <mergeCell ref="D1778:D1779"/>
    <mergeCell ref="C1770:C1771"/>
    <mergeCell ref="C1800:C1801"/>
    <mergeCell ref="C1782:C1783"/>
    <mergeCell ref="D1739:D1741"/>
    <mergeCell ref="D1730:D1732"/>
    <mergeCell ref="D1748:D1749"/>
    <mergeCell ref="B1794:B1796"/>
    <mergeCell ref="C1772:C1773"/>
    <mergeCell ref="B1952:B1953"/>
    <mergeCell ref="C1806:C1807"/>
    <mergeCell ref="C1808:C1809"/>
    <mergeCell ref="D1808:D1809"/>
    <mergeCell ref="C1810:C1811"/>
    <mergeCell ref="D1810:D1811"/>
    <mergeCell ref="B1812:B1813"/>
    <mergeCell ref="C1812:C1813"/>
    <mergeCell ref="D1812:D1813"/>
    <mergeCell ref="B1814:B1815"/>
    <mergeCell ref="C1814:C1815"/>
    <mergeCell ref="D1814:D1815"/>
    <mergeCell ref="D1868:D1869"/>
    <mergeCell ref="D1851:D1852"/>
    <mergeCell ref="D1885:D1887"/>
    <mergeCell ref="D1859:D1861"/>
    <mergeCell ref="C1900:C1901"/>
    <mergeCell ref="C1837:C1838"/>
    <mergeCell ref="C1839:C1840"/>
    <mergeCell ref="C1841:C1842"/>
    <mergeCell ref="C1826:C1828"/>
    <mergeCell ref="C1818:C1819"/>
    <mergeCell ref="D1896:D1897"/>
    <mergeCell ref="D1898:D1899"/>
    <mergeCell ref="D1900:D1901"/>
    <mergeCell ref="B1880:B1881"/>
    <mergeCell ref="B1845:B1846"/>
    <mergeCell ref="B1847:B1848"/>
    <mergeCell ref="B1849:B1850"/>
    <mergeCell ref="B1853:B1855"/>
    <mergeCell ref="B1872:B1873"/>
    <mergeCell ref="B1862:B1864"/>
    <mergeCell ref="C2093:C2095"/>
    <mergeCell ref="B1920:B1921"/>
    <mergeCell ref="B1925:B1926"/>
    <mergeCell ref="B1946:B1947"/>
    <mergeCell ref="B1956:B1957"/>
    <mergeCell ref="C1956:C1957"/>
    <mergeCell ref="D1956:D1957"/>
    <mergeCell ref="B1958:B1959"/>
    <mergeCell ref="C1958:C1959"/>
    <mergeCell ref="D1958:D1959"/>
    <mergeCell ref="B1960:B1961"/>
    <mergeCell ref="C1960:C1961"/>
    <mergeCell ref="D1960:D1961"/>
    <mergeCell ref="B1971:B1972"/>
    <mergeCell ref="C1971:C1972"/>
    <mergeCell ref="D1971:D1972"/>
    <mergeCell ref="B1922:B1924"/>
    <mergeCell ref="C1922:C1924"/>
    <mergeCell ref="D1922:D1924"/>
    <mergeCell ref="B1927:B1929"/>
    <mergeCell ref="C1927:C1929"/>
    <mergeCell ref="D1927:D1929"/>
    <mergeCell ref="B1932:B1934"/>
    <mergeCell ref="C1932:C1934"/>
    <mergeCell ref="D1932:D1934"/>
    <mergeCell ref="B1941:B1942"/>
    <mergeCell ref="C1941:C1942"/>
    <mergeCell ref="D1941:D1942"/>
    <mergeCell ref="B1948:B1949"/>
    <mergeCell ref="C1948:C1949"/>
    <mergeCell ref="D1948:D1949"/>
    <mergeCell ref="B1943:B1945"/>
    <mergeCell ref="B2017:B2018"/>
    <mergeCell ref="C2017:C2018"/>
    <mergeCell ref="D2017:D2018"/>
    <mergeCell ref="B2019:B2020"/>
    <mergeCell ref="C2019:C2020"/>
    <mergeCell ref="D2019:D2020"/>
    <mergeCell ref="B2021:B2022"/>
    <mergeCell ref="C2021:C2022"/>
    <mergeCell ref="D2021:D2022"/>
    <mergeCell ref="B2023:B2024"/>
    <mergeCell ref="C2023:C2024"/>
    <mergeCell ref="D2023:D2024"/>
    <mergeCell ref="B2025:B2026"/>
    <mergeCell ref="C2025:C2026"/>
    <mergeCell ref="D2025:D2026"/>
    <mergeCell ref="B2060:B2061"/>
    <mergeCell ref="C2060:C2061"/>
    <mergeCell ref="D2060:D2061"/>
    <mergeCell ref="B2031:B2032"/>
    <mergeCell ref="C2048:C2049"/>
    <mergeCell ref="C2028:C2030"/>
    <mergeCell ref="C2033:C2035"/>
    <mergeCell ref="B2038:B2040"/>
    <mergeCell ref="C2038:C2040"/>
    <mergeCell ref="D2038:D2040"/>
    <mergeCell ref="B2036:B2037"/>
    <mergeCell ref="C2031:C2032"/>
    <mergeCell ref="C2036:C2037"/>
    <mergeCell ref="D2028:D2030"/>
    <mergeCell ref="D2033:D2035"/>
    <mergeCell ref="C2085:C2086"/>
    <mergeCell ref="D2085:D2086"/>
    <mergeCell ref="B2087:B2088"/>
    <mergeCell ref="C2087:C2088"/>
    <mergeCell ref="D2087:D2088"/>
    <mergeCell ref="B2075:B2076"/>
    <mergeCell ref="B2072:B2074"/>
    <mergeCell ref="C2072:C2074"/>
    <mergeCell ref="D2072:D2074"/>
    <mergeCell ref="C2075:C2076"/>
    <mergeCell ref="C2077:C2078"/>
    <mergeCell ref="D2121:D2122"/>
    <mergeCell ref="C2113:C2114"/>
    <mergeCell ref="C2115:C2116"/>
    <mergeCell ref="B2089:B2090"/>
    <mergeCell ref="C2089:C2090"/>
    <mergeCell ref="D2089:D2090"/>
    <mergeCell ref="B2091:B2092"/>
    <mergeCell ref="C2091:C2092"/>
    <mergeCell ref="D2091:D2092"/>
    <mergeCell ref="B2100:B2101"/>
    <mergeCell ref="C2100:C2101"/>
    <mergeCell ref="D2100:D2101"/>
    <mergeCell ref="B2102:B2103"/>
    <mergeCell ref="C2102:C2103"/>
    <mergeCell ref="D2102:D2103"/>
    <mergeCell ref="B2104:B2105"/>
    <mergeCell ref="B2106:B2107"/>
    <mergeCell ref="C2106:C2107"/>
    <mergeCell ref="D2106:D2107"/>
    <mergeCell ref="B2110:B2112"/>
    <mergeCell ref="C2110:C2112"/>
    <mergeCell ref="D1915:D1916"/>
    <mergeCell ref="F1:I1"/>
    <mergeCell ref="B2133:B2134"/>
    <mergeCell ref="C2133:C2134"/>
    <mergeCell ref="D2133:D2134"/>
    <mergeCell ref="B2136:B2137"/>
    <mergeCell ref="C2136:C2137"/>
    <mergeCell ref="D2136:D2137"/>
    <mergeCell ref="B2123:B2124"/>
    <mergeCell ref="C2123:C2124"/>
    <mergeCell ref="D2123:D2124"/>
    <mergeCell ref="B2125:B2126"/>
    <mergeCell ref="C2125:C2126"/>
    <mergeCell ref="D2125:D2126"/>
    <mergeCell ref="B2127:B2128"/>
    <mergeCell ref="C2127:C2128"/>
    <mergeCell ref="D2127:D2128"/>
    <mergeCell ref="B2129:B2130"/>
    <mergeCell ref="C2129:C2130"/>
    <mergeCell ref="D2129:D2130"/>
    <mergeCell ref="B2108:B2109"/>
    <mergeCell ref="C2108:C2109"/>
    <mergeCell ref="D2108:D2109"/>
    <mergeCell ref="B2117:B2118"/>
    <mergeCell ref="D1904:D1905"/>
    <mergeCell ref="D1906:D1907"/>
    <mergeCell ref="D1908:D1909"/>
    <mergeCell ref="C2117:C2118"/>
    <mergeCell ref="D2117:D2118"/>
    <mergeCell ref="B2119:B2120"/>
    <mergeCell ref="D1910:D1911"/>
    <mergeCell ref="C2119:C2120"/>
    <mergeCell ref="B2121:B2122"/>
    <mergeCell ref="C2121:C2122"/>
    <mergeCell ref="C1700:C1702"/>
    <mergeCell ref="G1832:G1834"/>
    <mergeCell ref="B137:B138"/>
    <mergeCell ref="H1832:H1834"/>
    <mergeCell ref="I1832:I1834"/>
    <mergeCell ref="B1917:B1919"/>
    <mergeCell ref="D1917:D1919"/>
    <mergeCell ref="C1917:C1919"/>
    <mergeCell ref="D1832:D1834"/>
    <mergeCell ref="B1832:B1834"/>
    <mergeCell ref="C1832:C1834"/>
    <mergeCell ref="D1818:D1819"/>
    <mergeCell ref="D1847:D1848"/>
    <mergeCell ref="D1849:D1850"/>
    <mergeCell ref="B1816:B1817"/>
    <mergeCell ref="C1816:C1817"/>
    <mergeCell ref="D1816:D1817"/>
    <mergeCell ref="B1784:B1785"/>
    <mergeCell ref="C1784:C1785"/>
    <mergeCell ref="D1784:D1785"/>
    <mergeCell ref="B1786:B1787"/>
    <mergeCell ref="C1910:C1911"/>
    <mergeCell ref="D1888:D1889"/>
    <mergeCell ref="D1890:D1891"/>
    <mergeCell ref="D1892:D1893"/>
    <mergeCell ref="D1894:D1895"/>
    <mergeCell ref="D1902:D1903"/>
    <mergeCell ref="D2110:D2112"/>
    <mergeCell ref="B2093:B2095"/>
    <mergeCell ref="D2093:D2095"/>
  </mergeCells>
  <phoneticPr fontId="34" type="noConversion"/>
  <conditionalFormatting sqref="R6:R46 R2155:R2186 R1914:R1916 R1471:R1564 R1450:R1468 R1167:R1184 R48:R71 R329:R396 R398:R452 R454:R494 R496:R511 R513:R515 R774:R799 R801:R826 R1103:R1115 R1117:R1143 R1145:R1164 R1248:R1298 R1300:R1350 R1352:R1391 R2133:R2139 R891:R985 R987:R1101 R562:R600 R518:R559 R1567:R1594 R1920:R1923 R1967:R1986 R2096:R2111 R2113:R2131 R2141:R2142 R2144:R2152 R1640:R1646 R1835:R1911 R1925:R1933 R2036:R2044 R1822:R1833 R139:R156 R1649 R1652 R1655 R1661 R1664 R1667 R1670 R1673 R1676 R1679 R1692:R1702 R1705 R1708 R1711:R1732 R1735 R1738 R1741:R1760 R1763 R1766 R1769:R1790 R1793 R1796 R1799:R1819 R1187:R1194 R73:R137 R158:R327 R602:R628 R630:R772 R829:R889 R1196:R1246 R1988:R2034 R2046:R2073 R2075:R2094 R1393:R1447 R1935:R1965">
    <cfRule type="cellIs" dxfId="2728" priority="3966" operator="greaterThanOrEqual">
      <formula>70</formula>
    </cfRule>
    <cfRule type="cellIs" dxfId="2727" priority="3967" operator="between">
      <formula>60</formula>
      <formula>69.99</formula>
    </cfRule>
    <cfRule type="cellIs" dxfId="2726" priority="3968" operator="between">
      <formula>50</formula>
      <formula>59.99</formula>
    </cfRule>
    <cfRule type="cellIs" dxfId="2725" priority="3969" operator="lessThan">
      <formula>50</formula>
    </cfRule>
  </conditionalFormatting>
  <conditionalFormatting sqref="N6:N46 N2155:N2186 N1914:N1916 N1822:N1824 N1471:N1536 N1450:N1455 N1167:N1184 N219 N222:N223 N811:N826 N230:N237 N803:N808 N857:N873 N876:N889 N900:N906 N916:N922 N927:N930 N933:N950 N953:N956 N959:N985 N329:N386 N398:N402 N454:N468 N496:N506 N513:N515 N630:N651 N774:N784 N801 N891:N898 N987:N1101 N1103:N1115 N1117:N1143 N1145:N1164 N1248:N1298 N1300:N1350 N1352:N1391 N2133:N2139 N772 N908:N914 N564:N600 N518 N521:N558 N48:N70 N1896:N1900 N1902 N1904 N1906 N1908 N1910 N1567:N1570 N1692:N1701 N1712:N1731 N1742:N1759 N1770:N1788 N1800:N1816 N1865:N1866 N1868:N1893 N1826:N1827 N1829:N1830 N1832:N1833 N1920:N1923 N1925:N1928 N1930:N1933 N1967:N1986 N1988:N2007 N2009:N2029 N2036:N2039 N2041:N2044 N2046:N2052 N2096:N2111 N2113:N2131 N2141:N2142 N2144:N2152 N1640:N1643 N1835:N1863 N1935:N1939 N1578 N1580:N1585 N139:N153 N1187:N1194 N73:N137 N158 N239:N327 N602:N628 N654:N769 N829:N854 N1196:N1246 N2031:N2034 N2054:N2073 N2075:N2094 N1818 N1572:N1575 N155:N156 N786:N799 N160 N185:N203 N209:N213 N1587:N1594 N1539:N1541 N1545 N1547:N1564 N404:N418 N422 N427:N430 N433:N435 N441 N443:N446 N448:N452 N1393:N1412 N388:N396 N471:N494 N510:N511 N1415:N1426 N1428:N1429 N1431:N1447 N1941:N1965 N1457:N1468 N162 N164:N183 N508">
    <cfRule type="cellIs" dxfId="2724" priority="3970" operator="greaterThanOrEqual">
      <formula>15</formula>
    </cfRule>
    <cfRule type="cellIs" dxfId="2723" priority="3971" operator="between">
      <formula>7</formula>
      <formula>14</formula>
    </cfRule>
    <cfRule type="cellIs" dxfId="2722" priority="3972" operator="lessThan">
      <formula>7</formula>
    </cfRule>
  </conditionalFormatting>
  <conditionalFormatting sqref="H93:H98 H140:H153 H218:H219 H222:H237 H239:H247 H250:H258 H261:H266 H268:H276 H279:H287 H290 H292:H345 H347:H354 H362 H365:H366 H371:H372 H378:H386 H417:H418 H441 H451:H468 H501:H506 H533:H537 H539:H543 H545 H548:H555 H557:H558 H571:H575 H577:H581 H773:H777 H780:H784 H792:H798 H800:H808 H811:H820 H855:H856 H953:H956 H983:H991 H959:H981 H995:H997 H999 H1002:H1021 H1032:H1112 H1114 H1207:H1214 H1216 H1218 H1220:H1221 H1223:H1231 H1278:H1328 H1457 H1459:H1461 H1465 H1467 H1469:H1474 H1477 H1479:H1489 H1491:H1501 H1503 H1505 H1507:H1523 H1528 H1530:H1531 H1549 H1756:H1759 H1776 H1783 H1787:H1788 H1803 H1806 H1808 H1813 H2179:H2191 H1551:H1570 H1835:H1840 H1843:H1848 H518 H565:H569 H521:H531 H1896:H1900 H1902 H1904 H1906 H1908 H1910 H1912:H1916 H1640:H1641 H1692:H1699 H1712:H1731 H1742:H1754 H1770:H1774 H1800 H1868:H1893 H1826:H1827 H1829:H1830 H1920:H1923 H1925:H1928 H1930:H1933 H1935:H1939 H1946:H1965 H1967:H1986 H1988:H2007 H2009:H2029 H2036:H2039 H2041:H2044 H2046:H2052 H2096:H2111 H2141:H2142 H2144:H2176 H1701 H1851:H1863 H1865 H1578 H1580:H1583 H72:H90 H137 H1425:H1426 H2113:H2139 H4:H70 H100:H132 H192:H203 H583:H651 H654:H682 H685:H759 H823:H853 H859:H948 H1116:H1205 H1816 H2031:H2034 H2054:H2073 H2075:H2094 H1818 H1820:H1824 H1572:H1575 H764:H771 H157:H158 H155 H786:H787 H160 H185:H189 H209:H213 H1585 H1587:H1589 H1533:H1536 H1525:H1526 H1539:H1541 H1545 H1547 H400:H402 H404 H406:H407 H422 H443:H446 H448 H388:H397 H471:H478 H480:H499 H510:H515 H1233:H1276 H1330:H1412 H1415:H1423 H1428:H1429 H1431:H1455 H1591:H1593 H1643 H1941:H1944 H162 H164:H183 H508">
    <cfRule type="cellIs" dxfId="2721" priority="3983" operator="equal">
      <formula>"CLB close Command will be generated by Firmware of iiSC board"</formula>
    </cfRule>
  </conditionalFormatting>
  <conditionalFormatting sqref="H93:H98 H140:H153 H218:H219 H222:H237 H239:H247 H250:H258 H261:H266 H268:H276 H279:H287 H290 H292:H345 H347:H354 H362 H365:H366 H371:H372 H378:H386 H417:H418 H441 H451:H468 H501:H506 H533:H537 H539:H543 H545 H548:H555 H557:H558 H571:H575 H577:H581 H773:H777 H780:H784 H792:H798 H800:H808 H811:H820 H855:H856 H953:H956 H983:H991 H959:H981 H995:H997 H999 H1002:H1021 H1032:H1112 H1114 H1207:H1214 H1216 H1218 H1220:H1221 H1223:H1231 H1278:H1328 H1457 H1459:H1461 H1465 H1467 H1469:H1474 H1477 H1479:H1489 H1491:H1501 H1503 H1505 H1507:H1523 H1528 H1530:H1531 H1549 H1756:H1759 H1776 H1783 H1787:H1788 H1803 H1806 H1808 H1813 H2179:H2192 H1551:H1570 H1835:H1840 H1843:H1848 H518 H565:H569 H521:H531 H1896:H1900 H1902 H1904 H1906 H1908 H1910 H1912:H1916 H1640:H1641 H1692:H1699 H1712:H1731 H1742:H1754 H1770:H1774 H1800 H1868:H1893 H1826:H1827 H1829:H1830 H1920:H1923 H1925:H1928 H1930:H1933 H1935:H1939 H1946:H1965 H1967:H1986 H1988:H2007 H2009:H2029 H2036:H2039 H2041:H2044 H2046:H2052 H2096:H2111 H2141:H2142 H2144:H2176 H1701 H1851:H1863 H1865 H1578 H1580:H1583 H72:H90 H137 H1425:H1426 H2113:H2139 H4:H70 H100:H132 H192:H203 H583:H651 H654:H682 H685:H759 H823:H853 H859:H948 H1116:H1205 H1816 H2031:H2034 H2054:H2073 H2075:H2094 H1818 H1820:H1824 H1572:H1575 H764:H771 H157:H158 H155 H786:H787 H160 H185:H189 H209:H213 H1585 H1587:H1589 H1533:H1536 H1525:H1526 H1539:H1541 H1545 H1547 H400:H402 H404 H406:H407 H422 H443:H446 H448 H388:H397 H471:H478 H480:H499 H510:H515 H1233:H1276 H1330:H1412 H1415:H1423 H1428:H1429 H1431:H1455 H1591:H1593 H1643 H1941:H1944 H162 H164:H183 H508">
    <cfRule type="cellIs" dxfId="2720" priority="3984" operator="equal">
      <formula>"Heartbeat of iiSC board to CLB board will stop."</formula>
    </cfRule>
    <cfRule type="cellIs" dxfId="2719" priority="3985" stopIfTrue="1" operator="equal">
      <formula>"CLB will have no effect"</formula>
    </cfRule>
  </conditionalFormatting>
  <conditionalFormatting sqref="H91">
    <cfRule type="cellIs" dxfId="2718" priority="3944" operator="equal">
      <formula>"CLB close Command will be generated by Firmware of iiSC board"</formula>
    </cfRule>
  </conditionalFormatting>
  <conditionalFormatting sqref="H91">
    <cfRule type="cellIs" dxfId="2717" priority="3945" operator="equal">
      <formula>"Heartbeat of iiSC board to CLB board will stop."</formula>
    </cfRule>
    <cfRule type="cellIs" dxfId="2716" priority="3946" operator="equal">
      <formula>"CLB will have no effect"</formula>
    </cfRule>
  </conditionalFormatting>
  <conditionalFormatting sqref="H92">
    <cfRule type="cellIs" dxfId="2715" priority="3941" operator="equal">
      <formula>"CLB close Command will be generated by Firmware of iiSC board"</formula>
    </cfRule>
  </conditionalFormatting>
  <conditionalFormatting sqref="H92">
    <cfRule type="cellIs" dxfId="2714" priority="3942" operator="equal">
      <formula>"Heartbeat of iiSC board to CLB board will stop."</formula>
    </cfRule>
    <cfRule type="cellIs" dxfId="2713" priority="3943" operator="equal">
      <formula>"CLB will have no effect"</formula>
    </cfRule>
  </conditionalFormatting>
  <conditionalFormatting sqref="H99">
    <cfRule type="cellIs" dxfId="2712" priority="3938" operator="equal">
      <formula>"CLB close Command will be generated by Firmware of iiSC board"</formula>
    </cfRule>
  </conditionalFormatting>
  <conditionalFormatting sqref="H99">
    <cfRule type="cellIs" dxfId="2711" priority="3939" operator="equal">
      <formula>"Heartbeat of iiSC board to CLB board will stop."</formula>
    </cfRule>
    <cfRule type="cellIs" dxfId="2710" priority="3940" operator="equal">
      <formula>"CLB will have no effect"</formula>
    </cfRule>
  </conditionalFormatting>
  <conditionalFormatting sqref="H133">
    <cfRule type="cellIs" dxfId="2709" priority="3935" operator="equal">
      <formula>"CLB close Command will be generated by Firmware of iiSC board"</formula>
    </cfRule>
  </conditionalFormatting>
  <conditionalFormatting sqref="H133">
    <cfRule type="cellIs" dxfId="2708" priority="3936" operator="equal">
      <formula>"Heartbeat of iiSC board to CLB board will stop."</formula>
    </cfRule>
    <cfRule type="cellIs" dxfId="2707" priority="3937" operator="equal">
      <formula>"CLB will have no effect"</formula>
    </cfRule>
  </conditionalFormatting>
  <conditionalFormatting sqref="H134">
    <cfRule type="cellIs" dxfId="2706" priority="3932" operator="equal">
      <formula>"CLB close Command will be generated by Firmware of iiSC board"</formula>
    </cfRule>
  </conditionalFormatting>
  <conditionalFormatting sqref="H134">
    <cfRule type="cellIs" dxfId="2705" priority="3933" operator="equal">
      <formula>"Heartbeat of iiSC board to CLB board will stop."</formula>
    </cfRule>
    <cfRule type="cellIs" dxfId="2704" priority="3934" operator="equal">
      <formula>"CLB will have no effect"</formula>
    </cfRule>
  </conditionalFormatting>
  <conditionalFormatting sqref="H135">
    <cfRule type="cellIs" dxfId="2703" priority="3929" operator="equal">
      <formula>"CLB close Command will be generated by Firmware of iiSC board"</formula>
    </cfRule>
  </conditionalFormatting>
  <conditionalFormatting sqref="H135">
    <cfRule type="cellIs" dxfId="2702" priority="3930" operator="equal">
      <formula>"Heartbeat of iiSC board to CLB board will stop."</formula>
    </cfRule>
    <cfRule type="cellIs" dxfId="2701" priority="3931" operator="equal">
      <formula>"CLB will have no effect"</formula>
    </cfRule>
  </conditionalFormatting>
  <conditionalFormatting sqref="H136">
    <cfRule type="cellIs" dxfId="2700" priority="3926" operator="equal">
      <formula>"CLB close Command will be generated by Firmware of iiSC board"</formula>
    </cfRule>
  </conditionalFormatting>
  <conditionalFormatting sqref="H136">
    <cfRule type="cellIs" dxfId="2699" priority="3927" operator="equal">
      <formula>"Heartbeat of iiSC board to CLB board will stop."</formula>
    </cfRule>
    <cfRule type="cellIs" dxfId="2698" priority="3928" operator="equal">
      <formula>"CLB will have no effect"</formula>
    </cfRule>
  </conditionalFormatting>
  <conditionalFormatting sqref="H139">
    <cfRule type="cellIs" dxfId="2697" priority="3923" operator="equal">
      <formula>"CLB close Command will be generated by Firmware of iiSC board"</formula>
    </cfRule>
  </conditionalFormatting>
  <conditionalFormatting sqref="H139">
    <cfRule type="cellIs" dxfId="2696" priority="3924" operator="equal">
      <formula>"Heartbeat of iiSC board to CLB board will stop."</formula>
    </cfRule>
    <cfRule type="cellIs" dxfId="2695" priority="3925" operator="equal">
      <formula>"CLB will have no effect"</formula>
    </cfRule>
  </conditionalFormatting>
  <conditionalFormatting sqref="H156">
    <cfRule type="cellIs" dxfId="2694" priority="3920" operator="equal">
      <formula>"CLB close Command will be generated by Firmware of iiSC board"</formula>
    </cfRule>
  </conditionalFormatting>
  <conditionalFormatting sqref="H156">
    <cfRule type="cellIs" dxfId="2693" priority="3921" operator="equal">
      <formula>"Heartbeat of iiSC board to CLB board will stop."</formula>
    </cfRule>
    <cfRule type="cellIs" dxfId="2692" priority="3922" operator="equal">
      <formula>"CLB will have no effect"</formula>
    </cfRule>
  </conditionalFormatting>
  <conditionalFormatting sqref="H191">
    <cfRule type="cellIs" dxfId="2691" priority="3917" operator="equal">
      <formula>"CLB close Command will be generated by Firmware of iiSC board"</formula>
    </cfRule>
  </conditionalFormatting>
  <conditionalFormatting sqref="H191">
    <cfRule type="cellIs" dxfId="2690" priority="3918" operator="equal">
      <formula>"Heartbeat of iiSC board to CLB board will stop."</formula>
    </cfRule>
    <cfRule type="cellIs" dxfId="2689" priority="3919" operator="equal">
      <formula>"CLB will have no effect"</formula>
    </cfRule>
  </conditionalFormatting>
  <conditionalFormatting sqref="H190">
    <cfRule type="cellIs" dxfId="2688" priority="3914" operator="equal">
      <formula>"CLB close Command will be generated by Firmware of iiSC board"</formula>
    </cfRule>
  </conditionalFormatting>
  <conditionalFormatting sqref="H190">
    <cfRule type="cellIs" dxfId="2687" priority="3915" operator="equal">
      <formula>"Heartbeat of iiSC board to CLB board will stop."</formula>
    </cfRule>
    <cfRule type="cellIs" dxfId="2686" priority="3916" operator="equal">
      <formula>"CLB will have no effect"</formula>
    </cfRule>
  </conditionalFormatting>
  <conditionalFormatting sqref="N214:N218">
    <cfRule type="cellIs" dxfId="2685" priority="3908" operator="greaterThanOrEqual">
      <formula>15</formula>
    </cfRule>
    <cfRule type="cellIs" dxfId="2684" priority="3909" operator="between">
      <formula>7</formula>
      <formula>14</formula>
    </cfRule>
    <cfRule type="cellIs" dxfId="2683" priority="3910" operator="lessThan">
      <formula>7</formula>
    </cfRule>
  </conditionalFormatting>
  <conditionalFormatting sqref="H214">
    <cfRule type="cellIs" dxfId="2682" priority="3911" operator="equal">
      <formula>"CLB close Command will be generated by Firmware of iiSC board"</formula>
    </cfRule>
  </conditionalFormatting>
  <conditionalFormatting sqref="H214">
    <cfRule type="cellIs" dxfId="2681" priority="3912" operator="equal">
      <formula>"Heartbeat of iiSC board to CLB board will stop."</formula>
    </cfRule>
    <cfRule type="cellIs" dxfId="2680" priority="3913" operator="equal">
      <formula>"CLB will have no effect"</formula>
    </cfRule>
  </conditionalFormatting>
  <conditionalFormatting sqref="N238">
    <cfRule type="cellIs" dxfId="2679" priority="3866" operator="greaterThanOrEqual">
      <formula>15</formula>
    </cfRule>
    <cfRule type="cellIs" dxfId="2678" priority="3867" operator="between">
      <formula>7</formula>
      <formula>14</formula>
    </cfRule>
    <cfRule type="cellIs" dxfId="2677" priority="3868" operator="lessThan">
      <formula>7</formula>
    </cfRule>
  </conditionalFormatting>
  <conditionalFormatting sqref="H215">
    <cfRule type="cellIs" dxfId="2676" priority="3905" operator="equal">
      <formula>"CLB close Command will be generated by Firmware of iiSC board"</formula>
    </cfRule>
  </conditionalFormatting>
  <conditionalFormatting sqref="H215">
    <cfRule type="cellIs" dxfId="2675" priority="3906" operator="equal">
      <formula>"Heartbeat of iiSC board to CLB board will stop."</formula>
    </cfRule>
    <cfRule type="cellIs" dxfId="2674" priority="3907" operator="equal">
      <formula>"CLB will have no effect"</formula>
    </cfRule>
  </conditionalFormatting>
  <conditionalFormatting sqref="H216">
    <cfRule type="cellIs" dxfId="2673" priority="3899" operator="equal">
      <formula>"CLB close Command will be generated by Firmware of iiSC board"</formula>
    </cfRule>
  </conditionalFormatting>
  <conditionalFormatting sqref="H216">
    <cfRule type="cellIs" dxfId="2672" priority="3900" operator="equal">
      <formula>"Heartbeat of iiSC board to CLB board will stop."</formula>
    </cfRule>
    <cfRule type="cellIs" dxfId="2671" priority="3901" operator="equal">
      <formula>"CLB will have no effect"</formula>
    </cfRule>
  </conditionalFormatting>
  <conditionalFormatting sqref="H217">
    <cfRule type="cellIs" dxfId="2670" priority="3893" operator="equal">
      <formula>"CLB close Command will be generated by Firmware of iiSC board"</formula>
    </cfRule>
  </conditionalFormatting>
  <conditionalFormatting sqref="H217">
    <cfRule type="cellIs" dxfId="2669" priority="3894" operator="equal">
      <formula>"Heartbeat of iiSC board to CLB board will stop."</formula>
    </cfRule>
    <cfRule type="cellIs" dxfId="2668" priority="3895" operator="equal">
      <formula>"CLB will have no effect"</formula>
    </cfRule>
  </conditionalFormatting>
  <conditionalFormatting sqref="N220">
    <cfRule type="cellIs" dxfId="2667" priority="3884" operator="greaterThanOrEqual">
      <formula>15</formula>
    </cfRule>
    <cfRule type="cellIs" dxfId="2666" priority="3885" operator="between">
      <formula>7</formula>
      <formula>14</formula>
    </cfRule>
    <cfRule type="cellIs" dxfId="2665" priority="3886" operator="lessThan">
      <formula>7</formula>
    </cfRule>
  </conditionalFormatting>
  <conditionalFormatting sqref="H220">
    <cfRule type="cellIs" dxfId="2664" priority="3887" operator="equal">
      <formula>"CLB close Command will be generated by Firmware of iiSC board"</formula>
    </cfRule>
  </conditionalFormatting>
  <conditionalFormatting sqref="H220">
    <cfRule type="cellIs" dxfId="2663" priority="3888" operator="equal">
      <formula>"Heartbeat of iiSC board to CLB board will stop."</formula>
    </cfRule>
    <cfRule type="cellIs" dxfId="2662" priority="3889" operator="equal">
      <formula>"CLB will have no effect"</formula>
    </cfRule>
  </conditionalFormatting>
  <conditionalFormatting sqref="N221">
    <cfRule type="cellIs" dxfId="2661" priority="3878" operator="greaterThanOrEqual">
      <formula>15</formula>
    </cfRule>
    <cfRule type="cellIs" dxfId="2660" priority="3879" operator="between">
      <formula>7</formula>
      <formula>14</formula>
    </cfRule>
    <cfRule type="cellIs" dxfId="2659" priority="3880" operator="lessThan">
      <formula>7</formula>
    </cfRule>
  </conditionalFormatting>
  <conditionalFormatting sqref="H221">
    <cfRule type="cellIs" dxfId="2658" priority="3881" operator="equal">
      <formula>"CLB close Command will be generated by Firmware of iiSC board"</formula>
    </cfRule>
  </conditionalFormatting>
  <conditionalFormatting sqref="H221">
    <cfRule type="cellIs" dxfId="2657" priority="3882" operator="equal">
      <formula>"Heartbeat of iiSC board to CLB board will stop."</formula>
    </cfRule>
    <cfRule type="cellIs" dxfId="2656" priority="3883" operator="equal">
      <formula>"CLB will have no effect"</formula>
    </cfRule>
  </conditionalFormatting>
  <conditionalFormatting sqref="H238">
    <cfRule type="cellIs" dxfId="2655" priority="3869" operator="equal">
      <formula>"CLB close Command will be generated by Firmware of iiSC board"</formula>
    </cfRule>
  </conditionalFormatting>
  <conditionalFormatting sqref="H238">
    <cfRule type="cellIs" dxfId="2654" priority="3870" operator="equal">
      <formula>"Heartbeat of iiSC board to CLB board will stop."</formula>
    </cfRule>
    <cfRule type="cellIs" dxfId="2653" priority="3871" operator="equal">
      <formula>"CLB will have no effect"</formula>
    </cfRule>
  </conditionalFormatting>
  <conditionalFormatting sqref="H248">
    <cfRule type="cellIs" dxfId="2652" priority="3863" operator="equal">
      <formula>"CLB close Command will be generated by Firmware of iiSC board"</formula>
    </cfRule>
  </conditionalFormatting>
  <conditionalFormatting sqref="H248">
    <cfRule type="cellIs" dxfId="2651" priority="3864" operator="equal">
      <formula>"Heartbeat of iiSC board to CLB board will stop."</formula>
    </cfRule>
    <cfRule type="cellIs" dxfId="2650" priority="3865" operator="equal">
      <formula>"CLB will have no effect"</formula>
    </cfRule>
  </conditionalFormatting>
  <conditionalFormatting sqref="H249">
    <cfRule type="cellIs" dxfId="2649" priority="3860" operator="equal">
      <formula>"CLB close Command will be generated by Firmware of iiSC board"</formula>
    </cfRule>
  </conditionalFormatting>
  <conditionalFormatting sqref="H249">
    <cfRule type="cellIs" dxfId="2648" priority="3861" operator="equal">
      <formula>"Heartbeat of iiSC board to CLB board will stop."</formula>
    </cfRule>
    <cfRule type="cellIs" dxfId="2647" priority="3862" operator="equal">
      <formula>"CLB will have no effect"</formula>
    </cfRule>
  </conditionalFormatting>
  <conditionalFormatting sqref="H259">
    <cfRule type="cellIs" dxfId="2646" priority="3857" operator="equal">
      <formula>"CLB close Command will be generated by Firmware of iiSC board"</formula>
    </cfRule>
  </conditionalFormatting>
  <conditionalFormatting sqref="H259">
    <cfRule type="cellIs" dxfId="2645" priority="3858" operator="equal">
      <formula>"Heartbeat of iiSC board to CLB board will stop."</formula>
    </cfRule>
    <cfRule type="cellIs" dxfId="2644" priority="3859" operator="equal">
      <formula>"CLB will have no effect"</formula>
    </cfRule>
  </conditionalFormatting>
  <conditionalFormatting sqref="H260">
    <cfRule type="cellIs" dxfId="2643" priority="3854" operator="equal">
      <formula>"CLB close Command will be generated by Firmware of iiSC board"</formula>
    </cfRule>
  </conditionalFormatting>
  <conditionalFormatting sqref="H260">
    <cfRule type="cellIs" dxfId="2642" priority="3855" operator="equal">
      <formula>"Heartbeat of iiSC board to CLB board will stop."</formula>
    </cfRule>
    <cfRule type="cellIs" dxfId="2641" priority="3856" operator="equal">
      <formula>"CLB will have no effect"</formula>
    </cfRule>
  </conditionalFormatting>
  <conditionalFormatting sqref="H267">
    <cfRule type="cellIs" dxfId="2640" priority="3851" operator="equal">
      <formula>"CLB close Command will be generated by Firmware of iiSC board"</formula>
    </cfRule>
  </conditionalFormatting>
  <conditionalFormatting sqref="H267">
    <cfRule type="cellIs" dxfId="2639" priority="3852" operator="equal">
      <formula>"Heartbeat of iiSC board to CLB board will stop."</formula>
    </cfRule>
    <cfRule type="cellIs" dxfId="2638" priority="3853" operator="equal">
      <formula>"CLB will have no effect"</formula>
    </cfRule>
  </conditionalFormatting>
  <conditionalFormatting sqref="H277">
    <cfRule type="cellIs" dxfId="2637" priority="3848" operator="equal">
      <formula>"CLB close Command will be generated by Firmware of iiSC board"</formula>
    </cfRule>
  </conditionalFormatting>
  <conditionalFormatting sqref="H277">
    <cfRule type="cellIs" dxfId="2636" priority="3849" operator="equal">
      <formula>"Heartbeat of iiSC board to CLB board will stop."</formula>
    </cfRule>
    <cfRule type="cellIs" dxfId="2635" priority="3850" operator="equal">
      <formula>"CLB will have no effect"</formula>
    </cfRule>
  </conditionalFormatting>
  <conditionalFormatting sqref="H278">
    <cfRule type="cellIs" dxfId="2634" priority="3845" operator="equal">
      <formula>"CLB close Command will be generated by Firmware of iiSC board"</formula>
    </cfRule>
  </conditionalFormatting>
  <conditionalFormatting sqref="H278">
    <cfRule type="cellIs" dxfId="2633" priority="3846" operator="equal">
      <formula>"Heartbeat of iiSC board to CLB board will stop."</formula>
    </cfRule>
    <cfRule type="cellIs" dxfId="2632" priority="3847" operator="equal">
      <formula>"CLB will have no effect"</formula>
    </cfRule>
  </conditionalFormatting>
  <conditionalFormatting sqref="H288">
    <cfRule type="cellIs" dxfId="2631" priority="3842" operator="equal">
      <formula>"CLB close Command will be generated by Firmware of iiSC board"</formula>
    </cfRule>
  </conditionalFormatting>
  <conditionalFormatting sqref="H288">
    <cfRule type="cellIs" dxfId="2630" priority="3843" operator="equal">
      <formula>"Heartbeat of iiSC board to CLB board will stop."</formula>
    </cfRule>
    <cfRule type="cellIs" dxfId="2629" priority="3844" operator="equal">
      <formula>"CLB will have no effect"</formula>
    </cfRule>
  </conditionalFormatting>
  <conditionalFormatting sqref="H289">
    <cfRule type="cellIs" dxfId="2628" priority="3839" operator="equal">
      <formula>"CLB close Command will be generated by Firmware of iiSC board"</formula>
    </cfRule>
  </conditionalFormatting>
  <conditionalFormatting sqref="H289">
    <cfRule type="cellIs" dxfId="2627" priority="3840" operator="equal">
      <formula>"Heartbeat of iiSC board to CLB board will stop."</formula>
    </cfRule>
    <cfRule type="cellIs" dxfId="2626" priority="3841" operator="equal">
      <formula>"CLB will have no effect"</formula>
    </cfRule>
  </conditionalFormatting>
  <conditionalFormatting sqref="H291">
    <cfRule type="cellIs" dxfId="2625" priority="3836" operator="equal">
      <formula>"CLB close Command will be generated by Firmware of iiSC board"</formula>
    </cfRule>
  </conditionalFormatting>
  <conditionalFormatting sqref="H291">
    <cfRule type="cellIs" dxfId="2624" priority="3837" operator="equal">
      <formula>"Heartbeat of iiSC board to CLB board will stop."</formula>
    </cfRule>
    <cfRule type="cellIs" dxfId="2623" priority="3838" operator="equal">
      <formula>"CLB will have no effect"</formula>
    </cfRule>
  </conditionalFormatting>
  <conditionalFormatting sqref="H346">
    <cfRule type="cellIs" dxfId="2622" priority="3833" operator="equal">
      <formula>"CLB close Command will be generated by Firmware of iiSC board"</formula>
    </cfRule>
  </conditionalFormatting>
  <conditionalFormatting sqref="H346">
    <cfRule type="cellIs" dxfId="2621" priority="3834" operator="equal">
      <formula>"Heartbeat of iiSC board to CLB board will stop."</formula>
    </cfRule>
    <cfRule type="cellIs" dxfId="2620" priority="3835" operator="equal">
      <formula>"CLB will have no effect"</formula>
    </cfRule>
  </conditionalFormatting>
  <conditionalFormatting sqref="H356">
    <cfRule type="cellIs" dxfId="2619" priority="3830" operator="equal">
      <formula>"CLB close Command will be generated by Firmware of iiSC board"</formula>
    </cfRule>
  </conditionalFormatting>
  <conditionalFormatting sqref="H356">
    <cfRule type="cellIs" dxfId="2618" priority="3831" operator="equal">
      <formula>"Heartbeat of iiSC board to CLB board will stop."</formula>
    </cfRule>
    <cfRule type="cellIs" dxfId="2617" priority="3832" operator="equal">
      <formula>"CLB will have no effect"</formula>
    </cfRule>
  </conditionalFormatting>
  <conditionalFormatting sqref="H355">
    <cfRule type="cellIs" dxfId="2616" priority="3827" operator="equal">
      <formula>"CLB close Command will be generated by Firmware of iiSC board"</formula>
    </cfRule>
  </conditionalFormatting>
  <conditionalFormatting sqref="H355">
    <cfRule type="cellIs" dxfId="2615" priority="3828" operator="equal">
      <formula>"Heartbeat of iiSC board to CLB board will stop."</formula>
    </cfRule>
    <cfRule type="cellIs" dxfId="2614" priority="3829" operator="equal">
      <formula>"CLB will have no effect"</formula>
    </cfRule>
  </conditionalFormatting>
  <conditionalFormatting sqref="H358">
    <cfRule type="cellIs" dxfId="2613" priority="3824" operator="equal">
      <formula>"CLB close Command will be generated by Firmware of iiSC board"</formula>
    </cfRule>
  </conditionalFormatting>
  <conditionalFormatting sqref="H358">
    <cfRule type="cellIs" dxfId="2612" priority="3825" operator="equal">
      <formula>"Heartbeat of iiSC board to CLB board will stop."</formula>
    </cfRule>
    <cfRule type="cellIs" dxfId="2611" priority="3826" operator="equal">
      <formula>"CLB will have no effect"</formula>
    </cfRule>
  </conditionalFormatting>
  <conditionalFormatting sqref="H357">
    <cfRule type="cellIs" dxfId="2610" priority="3821" operator="equal">
      <formula>"CLB close Command will be generated by Firmware of iiSC board"</formula>
    </cfRule>
  </conditionalFormatting>
  <conditionalFormatting sqref="H357">
    <cfRule type="cellIs" dxfId="2609" priority="3822" operator="equal">
      <formula>"Heartbeat of iiSC board to CLB board will stop."</formula>
    </cfRule>
    <cfRule type="cellIs" dxfId="2608" priority="3823" operator="equal">
      <formula>"CLB will have no effect"</formula>
    </cfRule>
  </conditionalFormatting>
  <conditionalFormatting sqref="H360">
    <cfRule type="cellIs" dxfId="2607" priority="3818" operator="equal">
      <formula>"CLB close Command will be generated by Firmware of iiSC board"</formula>
    </cfRule>
  </conditionalFormatting>
  <conditionalFormatting sqref="H360">
    <cfRule type="cellIs" dxfId="2606" priority="3819" operator="equal">
      <formula>"Heartbeat of iiSC board to CLB board will stop."</formula>
    </cfRule>
    <cfRule type="cellIs" dxfId="2605" priority="3820" operator="equal">
      <formula>"CLB will have no effect"</formula>
    </cfRule>
  </conditionalFormatting>
  <conditionalFormatting sqref="H359">
    <cfRule type="cellIs" dxfId="2604" priority="3815" operator="equal">
      <formula>"CLB close Command will be generated by Firmware of iiSC board"</formula>
    </cfRule>
  </conditionalFormatting>
  <conditionalFormatting sqref="H359">
    <cfRule type="cellIs" dxfId="2603" priority="3816" operator="equal">
      <formula>"Heartbeat of iiSC board to CLB board will stop."</formula>
    </cfRule>
    <cfRule type="cellIs" dxfId="2602" priority="3817" operator="equal">
      <formula>"CLB will have no effect"</formula>
    </cfRule>
  </conditionalFormatting>
  <conditionalFormatting sqref="H361">
    <cfRule type="cellIs" dxfId="2601" priority="3812" operator="equal">
      <formula>"CLB close Command will be generated by Firmware of iiSC board"</formula>
    </cfRule>
  </conditionalFormatting>
  <conditionalFormatting sqref="H361">
    <cfRule type="cellIs" dxfId="2600" priority="3813" operator="equal">
      <formula>"Heartbeat of iiSC board to CLB board will stop."</formula>
    </cfRule>
    <cfRule type="cellIs" dxfId="2599" priority="3814" operator="equal">
      <formula>"CLB will have no effect"</formula>
    </cfRule>
  </conditionalFormatting>
  <conditionalFormatting sqref="H363">
    <cfRule type="cellIs" dxfId="2598" priority="3809" operator="equal">
      <formula>"CLB close Command will be generated by Firmware of iiSC board"</formula>
    </cfRule>
  </conditionalFormatting>
  <conditionalFormatting sqref="H363">
    <cfRule type="cellIs" dxfId="2597" priority="3810" operator="equal">
      <formula>"Heartbeat of iiSC board to CLB board will stop."</formula>
    </cfRule>
    <cfRule type="cellIs" dxfId="2596" priority="3811" operator="equal">
      <formula>"CLB will have no effect"</formula>
    </cfRule>
  </conditionalFormatting>
  <conditionalFormatting sqref="H364">
    <cfRule type="cellIs" dxfId="2595" priority="3806" operator="equal">
      <formula>"CLB close Command will be generated by Firmware of iiSC board"</formula>
    </cfRule>
  </conditionalFormatting>
  <conditionalFormatting sqref="H364">
    <cfRule type="cellIs" dxfId="2594" priority="3807" operator="equal">
      <formula>"Heartbeat of iiSC board to CLB board will stop."</formula>
    </cfRule>
    <cfRule type="cellIs" dxfId="2593" priority="3808" operator="equal">
      <formula>"CLB will have no effect"</formula>
    </cfRule>
  </conditionalFormatting>
  <conditionalFormatting sqref="H367">
    <cfRule type="cellIs" dxfId="2592" priority="3803" operator="equal">
      <formula>"CLB close Command will be generated by Firmware of iiSC board"</formula>
    </cfRule>
  </conditionalFormatting>
  <conditionalFormatting sqref="H367">
    <cfRule type="cellIs" dxfId="2591" priority="3804" operator="equal">
      <formula>"Heartbeat of iiSC board to CLB board will stop."</formula>
    </cfRule>
    <cfRule type="cellIs" dxfId="2590" priority="3805" operator="equal">
      <formula>"CLB will have no effect"</formula>
    </cfRule>
  </conditionalFormatting>
  <conditionalFormatting sqref="H368">
    <cfRule type="cellIs" dxfId="2589" priority="3800" operator="equal">
      <formula>"CLB close Command will be generated by Firmware of iiSC board"</formula>
    </cfRule>
  </conditionalFormatting>
  <conditionalFormatting sqref="H368">
    <cfRule type="cellIs" dxfId="2588" priority="3801" operator="equal">
      <formula>"Heartbeat of iiSC board to CLB board will stop."</formula>
    </cfRule>
    <cfRule type="cellIs" dxfId="2587" priority="3802" operator="equal">
      <formula>"CLB will have no effect"</formula>
    </cfRule>
  </conditionalFormatting>
  <conditionalFormatting sqref="H369">
    <cfRule type="cellIs" dxfId="2586" priority="3797" operator="equal">
      <formula>"CLB close Command will be generated by Firmware of iiSC board"</formula>
    </cfRule>
  </conditionalFormatting>
  <conditionalFormatting sqref="H369">
    <cfRule type="cellIs" dxfId="2585" priority="3798" operator="equal">
      <formula>"Heartbeat of iiSC board to CLB board will stop."</formula>
    </cfRule>
    <cfRule type="cellIs" dxfId="2584" priority="3799" operator="equal">
      <formula>"CLB will have no effect"</formula>
    </cfRule>
  </conditionalFormatting>
  <conditionalFormatting sqref="H370">
    <cfRule type="cellIs" dxfId="2583" priority="3794" operator="equal">
      <formula>"CLB close Command will be generated by Firmware of iiSC board"</formula>
    </cfRule>
  </conditionalFormatting>
  <conditionalFormatting sqref="H370">
    <cfRule type="cellIs" dxfId="2582" priority="3795" operator="equal">
      <formula>"Heartbeat of iiSC board to CLB board will stop."</formula>
    </cfRule>
    <cfRule type="cellIs" dxfId="2581" priority="3796" operator="equal">
      <formula>"CLB will have no effect"</formula>
    </cfRule>
  </conditionalFormatting>
  <conditionalFormatting sqref="H373">
    <cfRule type="cellIs" dxfId="2580" priority="3788" operator="equal">
      <formula>"CLB close Command will be generated by Firmware of iiSC board"</formula>
    </cfRule>
  </conditionalFormatting>
  <conditionalFormatting sqref="H373">
    <cfRule type="cellIs" dxfId="2579" priority="3789" operator="equal">
      <formula>"Heartbeat of iiSC board to CLB board will stop."</formula>
    </cfRule>
    <cfRule type="cellIs" dxfId="2578" priority="3790" operator="equal">
      <formula>"CLB will have no effect"</formula>
    </cfRule>
  </conditionalFormatting>
  <conditionalFormatting sqref="H374">
    <cfRule type="cellIs" dxfId="2577" priority="3785" operator="equal">
      <formula>"CLB close Command will be generated by Firmware of iiSC board"</formula>
    </cfRule>
  </conditionalFormatting>
  <conditionalFormatting sqref="H374">
    <cfRule type="cellIs" dxfId="2576" priority="3786" operator="equal">
      <formula>"Heartbeat of iiSC board to CLB board will stop."</formula>
    </cfRule>
    <cfRule type="cellIs" dxfId="2575" priority="3787" operator="equal">
      <formula>"CLB will have no effect"</formula>
    </cfRule>
  </conditionalFormatting>
  <conditionalFormatting sqref="H375:H376">
    <cfRule type="cellIs" dxfId="2574" priority="3782" operator="equal">
      <formula>"CLB close Command will be generated by Firmware of iiSC board"</formula>
    </cfRule>
  </conditionalFormatting>
  <conditionalFormatting sqref="H375:H376">
    <cfRule type="cellIs" dxfId="2573" priority="3783" operator="equal">
      <formula>"Heartbeat of iiSC board to CLB board will stop."</formula>
    </cfRule>
    <cfRule type="cellIs" dxfId="2572" priority="3784" operator="equal">
      <formula>"CLB will have no effect"</formula>
    </cfRule>
  </conditionalFormatting>
  <conditionalFormatting sqref="H377">
    <cfRule type="cellIs" dxfId="2571" priority="3779" operator="equal">
      <formula>"CLB close Command will be generated by Firmware of iiSC board"</formula>
    </cfRule>
  </conditionalFormatting>
  <conditionalFormatting sqref="H377">
    <cfRule type="cellIs" dxfId="2570" priority="3780" operator="equal">
      <formula>"Heartbeat of iiSC board to CLB board will stop."</formula>
    </cfRule>
    <cfRule type="cellIs" dxfId="2569" priority="3781" operator="equal">
      <formula>"CLB will have no effect"</formula>
    </cfRule>
  </conditionalFormatting>
  <conditionalFormatting sqref="H410">
    <cfRule type="cellIs" dxfId="2568" priority="3776" operator="equal">
      <formula>"CLB close Command will be generated by Firmware of iiSC board"</formula>
    </cfRule>
  </conditionalFormatting>
  <conditionalFormatting sqref="H410">
    <cfRule type="cellIs" dxfId="2567" priority="3777" operator="equal">
      <formula>"Heartbeat of iiSC board to CLB board will stop."</formula>
    </cfRule>
    <cfRule type="cellIs" dxfId="2566" priority="3778" operator="equal">
      <formula>"CLB will have no effect"</formula>
    </cfRule>
  </conditionalFormatting>
  <conditionalFormatting sqref="H409">
    <cfRule type="cellIs" dxfId="2565" priority="3773" operator="equal">
      <formula>"CLB close Command will be generated by Firmware of iiSC board"</formula>
    </cfRule>
  </conditionalFormatting>
  <conditionalFormatting sqref="H409">
    <cfRule type="cellIs" dxfId="2564" priority="3774" operator="equal">
      <formula>"Heartbeat of iiSC board to CLB board will stop."</formula>
    </cfRule>
    <cfRule type="cellIs" dxfId="2563" priority="3775" operator="equal">
      <formula>"CLB will have no effect"</formula>
    </cfRule>
  </conditionalFormatting>
  <conditionalFormatting sqref="H412">
    <cfRule type="cellIs" dxfId="2562" priority="3770" operator="equal">
      <formula>"CLB close Command will be generated by Firmware of iiSC board"</formula>
    </cfRule>
  </conditionalFormatting>
  <conditionalFormatting sqref="H412">
    <cfRule type="cellIs" dxfId="2561" priority="3771" operator="equal">
      <formula>"Heartbeat of iiSC board to CLB board will stop."</formula>
    </cfRule>
    <cfRule type="cellIs" dxfId="2560" priority="3772" operator="equal">
      <formula>"CLB will have no effect"</formula>
    </cfRule>
  </conditionalFormatting>
  <conditionalFormatting sqref="H411">
    <cfRule type="cellIs" dxfId="2559" priority="3767" operator="equal">
      <formula>"CLB close Command will be generated by Firmware of iiSC board"</formula>
    </cfRule>
  </conditionalFormatting>
  <conditionalFormatting sqref="H411">
    <cfRule type="cellIs" dxfId="2558" priority="3768" operator="equal">
      <formula>"Heartbeat of iiSC board to CLB board will stop."</formula>
    </cfRule>
    <cfRule type="cellIs" dxfId="2557" priority="3769" operator="equal">
      <formula>"CLB will have no effect"</formula>
    </cfRule>
  </conditionalFormatting>
  <conditionalFormatting sqref="H414">
    <cfRule type="cellIs" dxfId="2556" priority="3764" operator="equal">
      <formula>"CLB close Command will be generated by Firmware of iiSC board"</formula>
    </cfRule>
  </conditionalFormatting>
  <conditionalFormatting sqref="H414">
    <cfRule type="cellIs" dxfId="2555" priority="3765" operator="equal">
      <formula>"Heartbeat of iiSC board to CLB board will stop."</formula>
    </cfRule>
    <cfRule type="cellIs" dxfId="2554" priority="3766" operator="equal">
      <formula>"CLB will have no effect"</formula>
    </cfRule>
  </conditionalFormatting>
  <conditionalFormatting sqref="H413">
    <cfRule type="cellIs" dxfId="2553" priority="3761" operator="equal">
      <formula>"CLB close Command will be generated by Firmware of iiSC board"</formula>
    </cfRule>
  </conditionalFormatting>
  <conditionalFormatting sqref="H413">
    <cfRule type="cellIs" dxfId="2552" priority="3762" operator="equal">
      <formula>"Heartbeat of iiSC board to CLB board will stop."</formula>
    </cfRule>
    <cfRule type="cellIs" dxfId="2551" priority="3763" operator="equal">
      <formula>"CLB will have no effect"</formula>
    </cfRule>
  </conditionalFormatting>
  <conditionalFormatting sqref="H416">
    <cfRule type="cellIs" dxfId="2550" priority="3758" operator="equal">
      <formula>"CLB close Command will be generated by Firmware of iiSC board"</formula>
    </cfRule>
  </conditionalFormatting>
  <conditionalFormatting sqref="H416">
    <cfRule type="cellIs" dxfId="2549" priority="3759" operator="equal">
      <formula>"Heartbeat of iiSC board to CLB board will stop."</formula>
    </cfRule>
    <cfRule type="cellIs" dxfId="2548" priority="3760" operator="equal">
      <formula>"CLB will have no effect"</formula>
    </cfRule>
  </conditionalFormatting>
  <conditionalFormatting sqref="H415">
    <cfRule type="cellIs" dxfId="2547" priority="3755" operator="equal">
      <formula>"CLB close Command will be generated by Firmware of iiSC board"</formula>
    </cfRule>
  </conditionalFormatting>
  <conditionalFormatting sqref="H415">
    <cfRule type="cellIs" dxfId="2546" priority="3756" operator="equal">
      <formula>"Heartbeat of iiSC board to CLB board will stop."</formula>
    </cfRule>
    <cfRule type="cellIs" dxfId="2545" priority="3757" operator="equal">
      <formula>"CLB will have no effect"</formula>
    </cfRule>
  </conditionalFormatting>
  <conditionalFormatting sqref="H427">
    <cfRule type="cellIs" dxfId="2544" priority="3752" operator="equal">
      <formula>"CLB close Command will be generated by Firmware of iiSC board"</formula>
    </cfRule>
  </conditionalFormatting>
  <conditionalFormatting sqref="H427">
    <cfRule type="cellIs" dxfId="2543" priority="3753" operator="equal">
      <formula>"Heartbeat of iiSC board to CLB board will stop."</formula>
    </cfRule>
    <cfRule type="cellIs" dxfId="2542" priority="3754" operator="equal">
      <formula>"CLB will have no effect"</formula>
    </cfRule>
  </conditionalFormatting>
  <conditionalFormatting sqref="H799">
    <cfRule type="cellIs" dxfId="2541" priority="3656" operator="equal">
      <formula>"CLB close Command will be generated by Firmware of iiSC board"</formula>
    </cfRule>
  </conditionalFormatting>
  <conditionalFormatting sqref="H799">
    <cfRule type="cellIs" dxfId="2540" priority="3657" operator="equal">
      <formula>"Heartbeat of iiSC board to CLB board will stop."</formula>
    </cfRule>
    <cfRule type="cellIs" dxfId="2539" priority="3658" operator="equal">
      <formula>"CLB will have no effect"</formula>
    </cfRule>
  </conditionalFormatting>
  <conditionalFormatting sqref="H778">
    <cfRule type="cellIs" dxfId="2538" priority="3674" operator="equal">
      <formula>"CLB close Command will be generated by Firmware of iiSC board"</formula>
    </cfRule>
  </conditionalFormatting>
  <conditionalFormatting sqref="H778">
    <cfRule type="cellIs" dxfId="2537" priority="3675" operator="equal">
      <formula>"Heartbeat of iiSC board to CLB board will stop."</formula>
    </cfRule>
    <cfRule type="cellIs" dxfId="2536" priority="3676" operator="equal">
      <formula>"CLB will have no effect"</formula>
    </cfRule>
  </conditionalFormatting>
  <conditionalFormatting sqref="H434">
    <cfRule type="cellIs" dxfId="2535" priority="3737" operator="equal">
      <formula>"CLB close Command will be generated by Firmware of iiSC board"</formula>
    </cfRule>
  </conditionalFormatting>
  <conditionalFormatting sqref="H434">
    <cfRule type="cellIs" dxfId="2534" priority="3738" operator="equal">
      <formula>"Heartbeat of iiSC board to CLB board will stop."</formula>
    </cfRule>
    <cfRule type="cellIs" dxfId="2533" priority="3739" operator="equal">
      <formula>"CLB will have no effect"</formula>
    </cfRule>
  </conditionalFormatting>
  <conditionalFormatting sqref="H449">
    <cfRule type="cellIs" dxfId="2532" priority="3734" operator="equal">
      <formula>"CLB close Command will be generated by Firmware of iiSC board"</formula>
    </cfRule>
  </conditionalFormatting>
  <conditionalFormatting sqref="H449">
    <cfRule type="cellIs" dxfId="2531" priority="3735" operator="equal">
      <formula>"Heartbeat of iiSC board to CLB board will stop."</formula>
    </cfRule>
    <cfRule type="cellIs" dxfId="2530" priority="3736" operator="equal">
      <formula>"CLB will have no effect"</formula>
    </cfRule>
  </conditionalFormatting>
  <conditionalFormatting sqref="H450">
    <cfRule type="cellIs" dxfId="2529" priority="3731" operator="equal">
      <formula>"CLB close Command will be generated by Firmware of iiSC board"</formula>
    </cfRule>
  </conditionalFormatting>
  <conditionalFormatting sqref="H450">
    <cfRule type="cellIs" dxfId="2528" priority="3732" operator="equal">
      <formula>"Heartbeat of iiSC board to CLB board will stop."</formula>
    </cfRule>
    <cfRule type="cellIs" dxfId="2527" priority="3733" operator="equal">
      <formula>"CLB will have no effect"</formula>
    </cfRule>
  </conditionalFormatting>
  <conditionalFormatting sqref="H500">
    <cfRule type="cellIs" dxfId="2526" priority="3728" operator="equal">
      <formula>"CLB close Command will be generated by Firmware of iiSC board"</formula>
    </cfRule>
  </conditionalFormatting>
  <conditionalFormatting sqref="H500">
    <cfRule type="cellIs" dxfId="2525" priority="3729" operator="equal">
      <formula>"Heartbeat of iiSC board to CLB board will stop."</formula>
    </cfRule>
    <cfRule type="cellIs" dxfId="2524" priority="3730" operator="equal">
      <formula>"CLB will have no effect"</formula>
    </cfRule>
  </conditionalFormatting>
  <conditionalFormatting sqref="H532">
    <cfRule type="cellIs" dxfId="2523" priority="3725" operator="equal">
      <formula>"CLB close Command will be generated by Firmware of iiSC board"</formula>
    </cfRule>
  </conditionalFormatting>
  <conditionalFormatting sqref="H532">
    <cfRule type="cellIs" dxfId="2522" priority="3726" operator="equal">
      <formula>"Heartbeat of iiSC board to CLB board will stop."</formula>
    </cfRule>
    <cfRule type="cellIs" dxfId="2521" priority="3727" operator="equal">
      <formula>"CLB will have no effect"</formula>
    </cfRule>
  </conditionalFormatting>
  <conditionalFormatting sqref="H538">
    <cfRule type="cellIs" dxfId="2520" priority="3722" operator="equal">
      <formula>"CLB close Command will be generated by Firmware of iiSC board"</formula>
    </cfRule>
  </conditionalFormatting>
  <conditionalFormatting sqref="H538">
    <cfRule type="cellIs" dxfId="2519" priority="3723" operator="equal">
      <formula>"Heartbeat of iiSC board to CLB board will stop."</formula>
    </cfRule>
    <cfRule type="cellIs" dxfId="2518" priority="3724" operator="equal">
      <formula>"CLB will have no effect"</formula>
    </cfRule>
  </conditionalFormatting>
  <conditionalFormatting sqref="H544">
    <cfRule type="cellIs" dxfId="2517" priority="3719" operator="equal">
      <formula>"CLB close Command will be generated by Firmware of iiSC board"</formula>
    </cfRule>
  </conditionalFormatting>
  <conditionalFormatting sqref="H544">
    <cfRule type="cellIs" dxfId="2516" priority="3720" operator="equal">
      <formula>"Heartbeat of iiSC board to CLB board will stop."</formula>
    </cfRule>
    <cfRule type="cellIs" dxfId="2515" priority="3721" operator="equal">
      <formula>"CLB will have no effect"</formula>
    </cfRule>
  </conditionalFormatting>
  <conditionalFormatting sqref="H546">
    <cfRule type="cellIs" dxfId="2514" priority="3716" operator="equal">
      <formula>"CLB close Command will be generated by Firmware of iiSC board"</formula>
    </cfRule>
  </conditionalFormatting>
  <conditionalFormatting sqref="H546">
    <cfRule type="cellIs" dxfId="2513" priority="3717" operator="equal">
      <formula>"Heartbeat of iiSC board to CLB board will stop."</formula>
    </cfRule>
    <cfRule type="cellIs" dxfId="2512" priority="3718" operator="equal">
      <formula>"CLB will have no effect"</formula>
    </cfRule>
  </conditionalFormatting>
  <conditionalFormatting sqref="H547">
    <cfRule type="cellIs" dxfId="2511" priority="3713" operator="equal">
      <formula>"CLB close Command will be generated by Firmware of iiSC board"</formula>
    </cfRule>
  </conditionalFormatting>
  <conditionalFormatting sqref="H547">
    <cfRule type="cellIs" dxfId="2510" priority="3714" operator="equal">
      <formula>"Heartbeat of iiSC board to CLB board will stop."</formula>
    </cfRule>
    <cfRule type="cellIs" dxfId="2509" priority="3715" operator="equal">
      <formula>"CLB will have no effect"</formula>
    </cfRule>
  </conditionalFormatting>
  <conditionalFormatting sqref="H556">
    <cfRule type="cellIs" dxfId="2508" priority="3710" operator="equal">
      <formula>"CLB close Command will be generated by Firmware of iiSC board"</formula>
    </cfRule>
  </conditionalFormatting>
  <conditionalFormatting sqref="H556">
    <cfRule type="cellIs" dxfId="2507" priority="3711" operator="equal">
      <formula>"Heartbeat of iiSC board to CLB board will stop."</formula>
    </cfRule>
    <cfRule type="cellIs" dxfId="2506" priority="3712" operator="equal">
      <formula>"CLB will have no effect"</formula>
    </cfRule>
  </conditionalFormatting>
  <conditionalFormatting sqref="H570">
    <cfRule type="cellIs" dxfId="2505" priority="3707" operator="equal">
      <formula>"CLB close Command will be generated by Firmware of iiSC board"</formula>
    </cfRule>
  </conditionalFormatting>
  <conditionalFormatting sqref="H570">
    <cfRule type="cellIs" dxfId="2504" priority="3708" operator="equal">
      <formula>"Heartbeat of iiSC board to CLB board will stop."</formula>
    </cfRule>
    <cfRule type="cellIs" dxfId="2503" priority="3709" operator="equal">
      <formula>"CLB will have no effect"</formula>
    </cfRule>
  </conditionalFormatting>
  <conditionalFormatting sqref="H576">
    <cfRule type="cellIs" dxfId="2502" priority="3704" operator="equal">
      <formula>"CLB close Command will be generated by Firmware of iiSC board"</formula>
    </cfRule>
  </conditionalFormatting>
  <conditionalFormatting sqref="H576">
    <cfRule type="cellIs" dxfId="2501" priority="3705" operator="equal">
      <formula>"Heartbeat of iiSC board to CLB board will stop."</formula>
    </cfRule>
    <cfRule type="cellIs" dxfId="2500" priority="3706" operator="equal">
      <formula>"CLB will have no effect"</formula>
    </cfRule>
  </conditionalFormatting>
  <conditionalFormatting sqref="H582">
    <cfRule type="cellIs" dxfId="2499" priority="3701" operator="equal">
      <formula>"CLB close Command will be generated by Firmware of iiSC board"</formula>
    </cfRule>
  </conditionalFormatting>
  <conditionalFormatting sqref="H582">
    <cfRule type="cellIs" dxfId="2498" priority="3702" operator="equal">
      <formula>"Heartbeat of iiSC board to CLB board will stop."</formula>
    </cfRule>
    <cfRule type="cellIs" dxfId="2497" priority="3703" operator="equal">
      <formula>"CLB will have no effect"</formula>
    </cfRule>
  </conditionalFormatting>
  <conditionalFormatting sqref="N652:N653">
    <cfRule type="cellIs" dxfId="2496" priority="3695" operator="greaterThanOrEqual">
      <formula>15</formula>
    </cfRule>
    <cfRule type="cellIs" dxfId="2495" priority="3696" operator="between">
      <formula>7</formula>
      <formula>14</formula>
    </cfRule>
    <cfRule type="cellIs" dxfId="2494" priority="3697" operator="lessThan">
      <formula>7</formula>
    </cfRule>
  </conditionalFormatting>
  <conditionalFormatting sqref="H652:H653">
    <cfRule type="cellIs" dxfId="2493" priority="3698" operator="equal">
      <formula>"CLB close Command will be generated by Firmware of iiSC board"</formula>
    </cfRule>
  </conditionalFormatting>
  <conditionalFormatting sqref="H652:H653">
    <cfRule type="cellIs" dxfId="2492" priority="3699" operator="equal">
      <formula>"Heartbeat of iiSC board to CLB board will stop."</formula>
    </cfRule>
    <cfRule type="cellIs" dxfId="2491" priority="3700" operator="equal">
      <formula>"CLB will have no effect"</formula>
    </cfRule>
  </conditionalFormatting>
  <conditionalFormatting sqref="H683">
    <cfRule type="cellIs" dxfId="2490" priority="3692" operator="equal">
      <formula>"CLB close Command will be generated by Firmware of iiSC board"</formula>
    </cfRule>
  </conditionalFormatting>
  <conditionalFormatting sqref="H683">
    <cfRule type="cellIs" dxfId="2489" priority="3693" operator="equal">
      <formula>"Heartbeat of iiSC board to CLB board will stop."</formula>
    </cfRule>
    <cfRule type="cellIs" dxfId="2488" priority="3694" operator="equal">
      <formula>"CLB will have no effect"</formula>
    </cfRule>
  </conditionalFormatting>
  <conditionalFormatting sqref="H684">
    <cfRule type="cellIs" dxfId="2487" priority="3689" operator="equal">
      <formula>"CLB close Command will be generated by Firmware of iiSC board"</formula>
    </cfRule>
  </conditionalFormatting>
  <conditionalFormatting sqref="H684">
    <cfRule type="cellIs" dxfId="2486" priority="3690" operator="equal">
      <formula>"Heartbeat of iiSC board to CLB board will stop."</formula>
    </cfRule>
    <cfRule type="cellIs" dxfId="2485" priority="3691" operator="equal">
      <formula>"CLB will have no effect"</formula>
    </cfRule>
  </conditionalFormatting>
  <conditionalFormatting sqref="H760:H761">
    <cfRule type="cellIs" dxfId="2484" priority="3686" operator="equal">
      <formula>"CLB close Command will be generated by Firmware of iiSC board"</formula>
    </cfRule>
  </conditionalFormatting>
  <conditionalFormatting sqref="H760:H761">
    <cfRule type="cellIs" dxfId="2483" priority="3687" operator="equal">
      <formula>"Heartbeat of iiSC board to CLB board will stop."</formula>
    </cfRule>
    <cfRule type="cellIs" dxfId="2482" priority="3688" operator="equal">
      <formula>"CLB will have no effect"</formula>
    </cfRule>
  </conditionalFormatting>
  <conditionalFormatting sqref="H762">
    <cfRule type="cellIs" dxfId="2481" priority="3683" operator="equal">
      <formula>"CLB close Command will be generated by Firmware of iiSC board"</formula>
    </cfRule>
  </conditionalFormatting>
  <conditionalFormatting sqref="H762">
    <cfRule type="cellIs" dxfId="2480" priority="3684" operator="equal">
      <formula>"Heartbeat of iiSC board to CLB board will stop."</formula>
    </cfRule>
    <cfRule type="cellIs" dxfId="2479" priority="3685" operator="equal">
      <formula>"CLB will have no effect"</formula>
    </cfRule>
  </conditionalFormatting>
  <conditionalFormatting sqref="H763">
    <cfRule type="cellIs" dxfId="2478" priority="3680" operator="equal">
      <formula>"CLB close Command will be generated by Firmware of iiSC board"</formula>
    </cfRule>
  </conditionalFormatting>
  <conditionalFormatting sqref="H763">
    <cfRule type="cellIs" dxfId="2477" priority="3681" operator="equal">
      <formula>"Heartbeat of iiSC board to CLB board will stop."</formula>
    </cfRule>
    <cfRule type="cellIs" dxfId="2476" priority="3682" operator="equal">
      <formula>"CLB will have no effect"</formula>
    </cfRule>
  </conditionalFormatting>
  <conditionalFormatting sqref="H772">
    <cfRule type="cellIs" dxfId="2475" priority="3677" operator="equal">
      <formula>"CLB close Command will be generated by Firmware of iiSC board"</formula>
    </cfRule>
  </conditionalFormatting>
  <conditionalFormatting sqref="H772">
    <cfRule type="cellIs" dxfId="2474" priority="3678" operator="equal">
      <formula>"Heartbeat of iiSC board to CLB board will stop."</formula>
    </cfRule>
    <cfRule type="cellIs" dxfId="2473" priority="3679" operator="equal">
      <formula>"CLB will have no effect"</formula>
    </cfRule>
  </conditionalFormatting>
  <conditionalFormatting sqref="H779">
    <cfRule type="cellIs" dxfId="2472" priority="3671" operator="equal">
      <formula>"CLB close Command will be generated by Firmware of iiSC board"</formula>
    </cfRule>
  </conditionalFormatting>
  <conditionalFormatting sqref="H779">
    <cfRule type="cellIs" dxfId="2471" priority="3672" operator="equal">
      <formula>"Heartbeat of iiSC board to CLB board will stop."</formula>
    </cfRule>
    <cfRule type="cellIs" dxfId="2470" priority="3673" operator="equal">
      <formula>"CLB will have no effect"</formula>
    </cfRule>
  </conditionalFormatting>
  <conditionalFormatting sqref="H788">
    <cfRule type="cellIs" dxfId="2469" priority="3668" operator="equal">
      <formula>"CLB close Command will be generated by Firmware of iiSC board"</formula>
    </cfRule>
  </conditionalFormatting>
  <conditionalFormatting sqref="H788">
    <cfRule type="cellIs" dxfId="2468" priority="3669" operator="equal">
      <formula>"Heartbeat of iiSC board to CLB board will stop."</formula>
    </cfRule>
    <cfRule type="cellIs" dxfId="2467" priority="3670" operator="equal">
      <formula>"CLB will have no effect"</formula>
    </cfRule>
  </conditionalFormatting>
  <conditionalFormatting sqref="H789">
    <cfRule type="cellIs" dxfId="2466" priority="3665" operator="equal">
      <formula>"CLB close Command will be generated by Firmware of iiSC board"</formula>
    </cfRule>
  </conditionalFormatting>
  <conditionalFormatting sqref="H789">
    <cfRule type="cellIs" dxfId="2465" priority="3666" operator="equal">
      <formula>"Heartbeat of iiSC board to CLB board will stop."</formula>
    </cfRule>
    <cfRule type="cellIs" dxfId="2464" priority="3667" operator="equal">
      <formula>"CLB will have no effect"</formula>
    </cfRule>
  </conditionalFormatting>
  <conditionalFormatting sqref="H790">
    <cfRule type="cellIs" dxfId="2463" priority="3662" operator="equal">
      <formula>"CLB close Command will be generated by Firmware of iiSC board"</formula>
    </cfRule>
  </conditionalFormatting>
  <conditionalFormatting sqref="H790">
    <cfRule type="cellIs" dxfId="2462" priority="3663" operator="equal">
      <formula>"Heartbeat of iiSC board to CLB board will stop."</formula>
    </cfRule>
    <cfRule type="cellIs" dxfId="2461" priority="3664" operator="equal">
      <formula>"CLB will have no effect"</formula>
    </cfRule>
  </conditionalFormatting>
  <conditionalFormatting sqref="H791">
    <cfRule type="cellIs" dxfId="2460" priority="3659" operator="equal">
      <formula>"CLB close Command will be generated by Firmware of iiSC board"</formula>
    </cfRule>
  </conditionalFormatting>
  <conditionalFormatting sqref="H791">
    <cfRule type="cellIs" dxfId="2459" priority="3660" operator="equal">
      <formula>"Heartbeat of iiSC board to CLB board will stop."</formula>
    </cfRule>
    <cfRule type="cellIs" dxfId="2458" priority="3661" operator="equal">
      <formula>"CLB will have no effect"</formula>
    </cfRule>
  </conditionalFormatting>
  <conditionalFormatting sqref="H809">
    <cfRule type="cellIs" dxfId="2457" priority="3653" operator="equal">
      <formula>"CLB close Command will be generated by Firmware of iiSC board"</formula>
    </cfRule>
  </conditionalFormatting>
  <conditionalFormatting sqref="H809">
    <cfRule type="cellIs" dxfId="2456" priority="3654" operator="equal">
      <formula>"Heartbeat of iiSC board to CLB board will stop."</formula>
    </cfRule>
    <cfRule type="cellIs" dxfId="2455" priority="3655" operator="equal">
      <formula>"CLB will have no effect"</formula>
    </cfRule>
  </conditionalFormatting>
  <conditionalFormatting sqref="H810">
    <cfRule type="cellIs" dxfId="2454" priority="3647" operator="equal">
      <formula>"CLB close Command will be generated by Firmware of iiSC board"</formula>
    </cfRule>
  </conditionalFormatting>
  <conditionalFormatting sqref="H810">
    <cfRule type="cellIs" dxfId="2453" priority="3648" operator="equal">
      <formula>"Heartbeat of iiSC board to CLB board will stop."</formula>
    </cfRule>
    <cfRule type="cellIs" dxfId="2452" priority="3649" operator="equal">
      <formula>"CLB will have no effect"</formula>
    </cfRule>
  </conditionalFormatting>
  <conditionalFormatting sqref="H821">
    <cfRule type="cellIs" dxfId="2451" priority="3641" operator="equal">
      <formula>"CLB close Command will be generated by Firmware of iiSC board"</formula>
    </cfRule>
  </conditionalFormatting>
  <conditionalFormatting sqref="H821">
    <cfRule type="cellIs" dxfId="2450" priority="3642" operator="equal">
      <formula>"Heartbeat of iiSC board to CLB board will stop."</formula>
    </cfRule>
    <cfRule type="cellIs" dxfId="2449" priority="3643" operator="equal">
      <formula>"CLB will have no effect"</formula>
    </cfRule>
  </conditionalFormatting>
  <conditionalFormatting sqref="H822">
    <cfRule type="cellIs" dxfId="2448" priority="3638" operator="equal">
      <formula>"CLB close Command will be generated by Firmware of iiSC board"</formula>
    </cfRule>
  </conditionalFormatting>
  <conditionalFormatting sqref="H822">
    <cfRule type="cellIs" dxfId="2447" priority="3639" operator="equal">
      <formula>"Heartbeat of iiSC board to CLB board will stop."</formula>
    </cfRule>
    <cfRule type="cellIs" dxfId="2446" priority="3640" operator="equal">
      <formula>"CLB will have no effect"</formula>
    </cfRule>
  </conditionalFormatting>
  <conditionalFormatting sqref="H854">
    <cfRule type="cellIs" dxfId="2445" priority="3635" operator="equal">
      <formula>"CLB close Command will be generated by Firmware of iiSC board"</formula>
    </cfRule>
  </conditionalFormatting>
  <conditionalFormatting sqref="H854">
    <cfRule type="cellIs" dxfId="2444" priority="3636" operator="equal">
      <formula>"Heartbeat of iiSC board to CLB board will stop."</formula>
    </cfRule>
    <cfRule type="cellIs" dxfId="2443" priority="3637" operator="equal">
      <formula>"CLB will have no effect"</formula>
    </cfRule>
  </conditionalFormatting>
  <conditionalFormatting sqref="H857:H858">
    <cfRule type="cellIs" dxfId="2442" priority="3632" operator="equal">
      <formula>"CLB close Command will be generated by Firmware of iiSC board"</formula>
    </cfRule>
  </conditionalFormatting>
  <conditionalFormatting sqref="H857:H858">
    <cfRule type="cellIs" dxfId="2441" priority="3633" operator="equal">
      <formula>"Heartbeat of iiSC board to CLB board will stop."</formula>
    </cfRule>
    <cfRule type="cellIs" dxfId="2440" priority="3634" operator="equal">
      <formula>"CLB will have no effect"</formula>
    </cfRule>
  </conditionalFormatting>
  <conditionalFormatting sqref="H958">
    <cfRule type="cellIs" dxfId="2439" priority="3620" operator="equal">
      <formula>"CLB close Command will be generated by Firmware of iiSC board"</formula>
    </cfRule>
  </conditionalFormatting>
  <conditionalFormatting sqref="H949">
    <cfRule type="cellIs" dxfId="2438" priority="3629" operator="equal">
      <formula>"CLB close Command will be generated by Firmware of iiSC board"</formula>
    </cfRule>
  </conditionalFormatting>
  <conditionalFormatting sqref="H949">
    <cfRule type="cellIs" dxfId="2437" priority="3630" operator="equal">
      <formula>"Heartbeat of iiSC board to CLB board will stop."</formula>
    </cfRule>
    <cfRule type="cellIs" dxfId="2436" priority="3631" operator="equal">
      <formula>"CLB will have no effect"</formula>
    </cfRule>
  </conditionalFormatting>
  <conditionalFormatting sqref="H950">
    <cfRule type="cellIs" dxfId="2435" priority="3626" operator="equal">
      <formula>"CLB close Command will be generated by Firmware of iiSC board"</formula>
    </cfRule>
  </conditionalFormatting>
  <conditionalFormatting sqref="H950">
    <cfRule type="cellIs" dxfId="2434" priority="3627" operator="equal">
      <formula>"Heartbeat of iiSC board to CLB board will stop."</formula>
    </cfRule>
    <cfRule type="cellIs" dxfId="2433" priority="3628" operator="equal">
      <formula>"CLB will have no effect"</formula>
    </cfRule>
  </conditionalFormatting>
  <conditionalFormatting sqref="H957">
    <cfRule type="cellIs" dxfId="2432" priority="3623" operator="equal">
      <formula>"CLB close Command will be generated by Firmware of iiSC board"</formula>
    </cfRule>
  </conditionalFormatting>
  <conditionalFormatting sqref="H957">
    <cfRule type="cellIs" dxfId="2431" priority="3624" operator="equal">
      <formula>"Heartbeat of iiSC board to CLB board will stop."</formula>
    </cfRule>
    <cfRule type="cellIs" dxfId="2430" priority="3625" operator="equal">
      <formula>"CLB will have no effect"</formula>
    </cfRule>
  </conditionalFormatting>
  <conditionalFormatting sqref="H958">
    <cfRule type="cellIs" dxfId="2429" priority="3621" operator="equal">
      <formula>"Heartbeat of iiSC board to CLB board will stop."</formula>
    </cfRule>
    <cfRule type="cellIs" dxfId="2428" priority="3622" operator="equal">
      <formula>"CLB will have no effect"</formula>
    </cfRule>
  </conditionalFormatting>
  <conditionalFormatting sqref="H992">
    <cfRule type="cellIs" dxfId="2427" priority="3617" operator="equal">
      <formula>"CLB close Command will be generated by Firmware of iiSC board"</formula>
    </cfRule>
  </conditionalFormatting>
  <conditionalFormatting sqref="H992">
    <cfRule type="cellIs" dxfId="2426" priority="3618" operator="equal">
      <formula>"Heartbeat of iiSC board to CLB board will stop."</formula>
    </cfRule>
    <cfRule type="cellIs" dxfId="2425" priority="3619" operator="equal">
      <formula>"CLB will have no effect"</formula>
    </cfRule>
  </conditionalFormatting>
  <conditionalFormatting sqref="H993">
    <cfRule type="cellIs" dxfId="2424" priority="3614" operator="equal">
      <formula>"CLB close Command will be generated by Firmware of iiSC board"</formula>
    </cfRule>
  </conditionalFormatting>
  <conditionalFormatting sqref="H993">
    <cfRule type="cellIs" dxfId="2423" priority="3615" operator="equal">
      <formula>"Heartbeat of iiSC board to CLB board will stop."</formula>
    </cfRule>
    <cfRule type="cellIs" dxfId="2422" priority="3616" operator="equal">
      <formula>"CLB will have no effect"</formula>
    </cfRule>
  </conditionalFormatting>
  <conditionalFormatting sqref="H994">
    <cfRule type="cellIs" dxfId="2421" priority="3611" operator="equal">
      <formula>"CLB close Command will be generated by Firmware of iiSC board"</formula>
    </cfRule>
  </conditionalFormatting>
  <conditionalFormatting sqref="H994">
    <cfRule type="cellIs" dxfId="2420" priority="3612" operator="equal">
      <formula>"Heartbeat of iiSC board to CLB board will stop."</formula>
    </cfRule>
    <cfRule type="cellIs" dxfId="2419" priority="3613" operator="equal">
      <formula>"CLB will have no effect"</formula>
    </cfRule>
  </conditionalFormatting>
  <conditionalFormatting sqref="H998">
    <cfRule type="cellIs" dxfId="2418" priority="3608" operator="equal">
      <formula>"CLB close Command will be generated by Firmware of iiSC board"</formula>
    </cfRule>
  </conditionalFormatting>
  <conditionalFormatting sqref="H998">
    <cfRule type="cellIs" dxfId="2417" priority="3609" operator="equal">
      <formula>"Heartbeat of iiSC board to CLB board will stop."</formula>
    </cfRule>
    <cfRule type="cellIs" dxfId="2416" priority="3610" operator="equal">
      <formula>"CLB will have no effect"</formula>
    </cfRule>
  </conditionalFormatting>
  <conditionalFormatting sqref="H1000">
    <cfRule type="cellIs" dxfId="2415" priority="3605" operator="equal">
      <formula>"CLB close Command will be generated by Firmware of iiSC board"</formula>
    </cfRule>
  </conditionalFormatting>
  <conditionalFormatting sqref="H1000">
    <cfRule type="cellIs" dxfId="2414" priority="3606" operator="equal">
      <formula>"Heartbeat of iiSC board to CLB board will stop."</formula>
    </cfRule>
    <cfRule type="cellIs" dxfId="2413" priority="3607" operator="equal">
      <formula>"CLB will have no effect"</formula>
    </cfRule>
  </conditionalFormatting>
  <conditionalFormatting sqref="H1001">
    <cfRule type="cellIs" dxfId="2412" priority="3602" operator="equal">
      <formula>"CLB close Command will be generated by Firmware of iiSC board"</formula>
    </cfRule>
  </conditionalFormatting>
  <conditionalFormatting sqref="H1001">
    <cfRule type="cellIs" dxfId="2411" priority="3603" operator="equal">
      <formula>"Heartbeat of iiSC board to CLB board will stop."</formula>
    </cfRule>
    <cfRule type="cellIs" dxfId="2410" priority="3604" operator="equal">
      <formula>"CLB will have no effect"</formula>
    </cfRule>
  </conditionalFormatting>
  <conditionalFormatting sqref="H1022">
    <cfRule type="cellIs" dxfId="2409" priority="3599" operator="equal">
      <formula>"CLB close Command will be generated by Firmware of iiSC board"</formula>
    </cfRule>
  </conditionalFormatting>
  <conditionalFormatting sqref="H1022">
    <cfRule type="cellIs" dxfId="2408" priority="3600" operator="equal">
      <formula>"Heartbeat of iiSC board to CLB board will stop."</formula>
    </cfRule>
    <cfRule type="cellIs" dxfId="2407" priority="3601" operator="equal">
      <formula>"CLB will have no effect"</formula>
    </cfRule>
  </conditionalFormatting>
  <conditionalFormatting sqref="H1023">
    <cfRule type="cellIs" dxfId="2406" priority="3596" operator="equal">
      <formula>"CLB close Command will be generated by Firmware of iiSC board"</formula>
    </cfRule>
  </conditionalFormatting>
  <conditionalFormatting sqref="H1023">
    <cfRule type="cellIs" dxfId="2405" priority="3597" operator="equal">
      <formula>"Heartbeat of iiSC board to CLB board will stop."</formula>
    </cfRule>
    <cfRule type="cellIs" dxfId="2404" priority="3598" operator="equal">
      <formula>"CLB will have no effect"</formula>
    </cfRule>
  </conditionalFormatting>
  <conditionalFormatting sqref="H1024">
    <cfRule type="cellIs" dxfId="2403" priority="3593" operator="equal">
      <formula>"CLB close Command will be generated by Firmware of iiSC board"</formula>
    </cfRule>
  </conditionalFormatting>
  <conditionalFormatting sqref="H1024">
    <cfRule type="cellIs" dxfId="2402" priority="3594" operator="equal">
      <formula>"Heartbeat of iiSC board to CLB board will stop."</formula>
    </cfRule>
    <cfRule type="cellIs" dxfId="2401" priority="3595" operator="equal">
      <formula>"CLB will have no effect"</formula>
    </cfRule>
  </conditionalFormatting>
  <conditionalFormatting sqref="H1025">
    <cfRule type="cellIs" dxfId="2400" priority="3590" operator="equal">
      <formula>"CLB close Command will be generated by Firmware of iiSC board"</formula>
    </cfRule>
  </conditionalFormatting>
  <conditionalFormatting sqref="H1025">
    <cfRule type="cellIs" dxfId="2399" priority="3591" operator="equal">
      <formula>"Heartbeat of iiSC board to CLB board will stop."</formula>
    </cfRule>
    <cfRule type="cellIs" dxfId="2398" priority="3592" operator="equal">
      <formula>"CLB will have no effect"</formula>
    </cfRule>
  </conditionalFormatting>
  <conditionalFormatting sqref="H1026">
    <cfRule type="cellIs" dxfId="2397" priority="3587" operator="equal">
      <formula>"CLB close Command will be generated by Firmware of iiSC board"</formula>
    </cfRule>
  </conditionalFormatting>
  <conditionalFormatting sqref="H1026">
    <cfRule type="cellIs" dxfId="2396" priority="3588" operator="equal">
      <formula>"Heartbeat of iiSC board to CLB board will stop."</formula>
    </cfRule>
    <cfRule type="cellIs" dxfId="2395" priority="3589" operator="equal">
      <formula>"CLB will have no effect"</formula>
    </cfRule>
  </conditionalFormatting>
  <conditionalFormatting sqref="H1027">
    <cfRule type="cellIs" dxfId="2394" priority="3584" operator="equal">
      <formula>"CLB close Command will be generated by Firmware of iiSC board"</formula>
    </cfRule>
  </conditionalFormatting>
  <conditionalFormatting sqref="H1027">
    <cfRule type="cellIs" dxfId="2393" priority="3585" operator="equal">
      <formula>"Heartbeat of iiSC board to CLB board will stop."</formula>
    </cfRule>
    <cfRule type="cellIs" dxfId="2392" priority="3586" operator="equal">
      <formula>"CLB will have no effect"</formula>
    </cfRule>
  </conditionalFormatting>
  <conditionalFormatting sqref="H1028">
    <cfRule type="cellIs" dxfId="2391" priority="3581" operator="equal">
      <formula>"CLB close Command will be generated by Firmware of iiSC board"</formula>
    </cfRule>
  </conditionalFormatting>
  <conditionalFormatting sqref="H1028">
    <cfRule type="cellIs" dxfId="2390" priority="3582" operator="equal">
      <formula>"Heartbeat of iiSC board to CLB board will stop."</formula>
    </cfRule>
    <cfRule type="cellIs" dxfId="2389" priority="3583" operator="equal">
      <formula>"CLB will have no effect"</formula>
    </cfRule>
  </conditionalFormatting>
  <conditionalFormatting sqref="H1029">
    <cfRule type="cellIs" dxfId="2388" priority="3578" operator="equal">
      <formula>"CLB close Command will be generated by Firmware of iiSC board"</formula>
    </cfRule>
  </conditionalFormatting>
  <conditionalFormatting sqref="H1029">
    <cfRule type="cellIs" dxfId="2387" priority="3579" operator="equal">
      <formula>"Heartbeat of iiSC board to CLB board will stop."</formula>
    </cfRule>
    <cfRule type="cellIs" dxfId="2386" priority="3580" operator="equal">
      <formula>"CLB will have no effect"</formula>
    </cfRule>
  </conditionalFormatting>
  <conditionalFormatting sqref="H1030">
    <cfRule type="cellIs" dxfId="2385" priority="3572" operator="equal">
      <formula>"CLB close Command will be generated by Firmware of iiSC board"</formula>
    </cfRule>
  </conditionalFormatting>
  <conditionalFormatting sqref="H1030">
    <cfRule type="cellIs" dxfId="2384" priority="3573" operator="equal">
      <formula>"Heartbeat of iiSC board to CLB board will stop."</formula>
    </cfRule>
    <cfRule type="cellIs" dxfId="2383" priority="3574" operator="equal">
      <formula>"CLB will have no effect"</formula>
    </cfRule>
  </conditionalFormatting>
  <conditionalFormatting sqref="H1031">
    <cfRule type="cellIs" dxfId="2382" priority="3569" operator="equal">
      <formula>"CLB close Command will be generated by Firmware of iiSC board"</formula>
    </cfRule>
  </conditionalFormatting>
  <conditionalFormatting sqref="H1031">
    <cfRule type="cellIs" dxfId="2381" priority="3570" operator="equal">
      <formula>"Heartbeat of iiSC board to CLB board will stop."</formula>
    </cfRule>
    <cfRule type="cellIs" dxfId="2380" priority="3571" operator="equal">
      <formula>"CLB will have no effect"</formula>
    </cfRule>
  </conditionalFormatting>
  <conditionalFormatting sqref="H1113">
    <cfRule type="cellIs" dxfId="2379" priority="3566" operator="equal">
      <formula>"CLB close Command will be generated by Firmware of iiSC board"</formula>
    </cfRule>
  </conditionalFormatting>
  <conditionalFormatting sqref="H1113">
    <cfRule type="cellIs" dxfId="2378" priority="3567" operator="equal">
      <formula>"Heartbeat of iiSC board to CLB board will stop."</formula>
    </cfRule>
    <cfRule type="cellIs" dxfId="2377" priority="3568" operator="equal">
      <formula>"CLB will have no effect"</formula>
    </cfRule>
  </conditionalFormatting>
  <conditionalFormatting sqref="H1115">
    <cfRule type="cellIs" dxfId="2376" priority="3563" operator="equal">
      <formula>"CLB close Command will be generated by Firmware of iiSC board"</formula>
    </cfRule>
  </conditionalFormatting>
  <conditionalFormatting sqref="H1115">
    <cfRule type="cellIs" dxfId="2375" priority="3564" operator="equal">
      <formula>"Heartbeat of iiSC board to CLB board will stop."</formula>
    </cfRule>
    <cfRule type="cellIs" dxfId="2374" priority="3565" operator="equal">
      <formula>"CLB will have no effect"</formula>
    </cfRule>
  </conditionalFormatting>
  <conditionalFormatting sqref="H1206">
    <cfRule type="cellIs" dxfId="2373" priority="3557" operator="equal">
      <formula>"CLB close Command will be generated by Firmware of iiSC board"</formula>
    </cfRule>
  </conditionalFormatting>
  <conditionalFormatting sqref="H1206">
    <cfRule type="cellIs" dxfId="2372" priority="3558" operator="equal">
      <formula>"Heartbeat of iiSC board to CLB board will stop."</formula>
    </cfRule>
    <cfRule type="cellIs" dxfId="2371" priority="3559" operator="equal">
      <formula>"CLB will have no effect"</formula>
    </cfRule>
  </conditionalFormatting>
  <conditionalFormatting sqref="H1217">
    <cfRule type="cellIs" dxfId="2370" priority="3551" operator="equal">
      <formula>"CLB close Command will be generated by Firmware of iiSC board"</formula>
    </cfRule>
  </conditionalFormatting>
  <conditionalFormatting sqref="H1217">
    <cfRule type="cellIs" dxfId="2369" priority="3552" operator="equal">
      <formula>"Heartbeat of iiSC board to CLB board will stop."</formula>
    </cfRule>
    <cfRule type="cellIs" dxfId="2368" priority="3553" operator="equal">
      <formula>"CLB will have no effect"</formula>
    </cfRule>
  </conditionalFormatting>
  <conditionalFormatting sqref="H1222">
    <cfRule type="cellIs" dxfId="2367" priority="3545" operator="equal">
      <formula>"CLB close Command will be generated by Firmware of iiSC board"</formula>
    </cfRule>
  </conditionalFormatting>
  <conditionalFormatting sqref="H1222">
    <cfRule type="cellIs" dxfId="2366" priority="3546" operator="equal">
      <formula>"Heartbeat of iiSC board to CLB board will stop."</formula>
    </cfRule>
    <cfRule type="cellIs" dxfId="2365" priority="3547" operator="equal">
      <formula>"CLB will have no effect"</formula>
    </cfRule>
  </conditionalFormatting>
  <conditionalFormatting sqref="H1277">
    <cfRule type="cellIs" dxfId="2364" priority="3539" operator="equal">
      <formula>"CLB close Command will be generated by Firmware of iiSC board"</formula>
    </cfRule>
  </conditionalFormatting>
  <conditionalFormatting sqref="H1277">
    <cfRule type="cellIs" dxfId="2363" priority="3540" operator="equal">
      <formula>"Heartbeat of iiSC board to CLB board will stop."</formula>
    </cfRule>
    <cfRule type="cellIs" dxfId="2362" priority="3541" operator="equal">
      <formula>"CLB will have no effect"</formula>
    </cfRule>
  </conditionalFormatting>
  <conditionalFormatting sqref="H1219">
    <cfRule type="cellIs" dxfId="2361" priority="3536" operator="equal">
      <formula>"CLB close Command will be generated by Firmware of iiSC board"</formula>
    </cfRule>
  </conditionalFormatting>
  <conditionalFormatting sqref="H1219">
    <cfRule type="cellIs" dxfId="2360" priority="3537" operator="equal">
      <formula>"Heartbeat of iiSC board to CLB board will stop."</formula>
    </cfRule>
    <cfRule type="cellIs" dxfId="2359" priority="3538" operator="equal">
      <formula>"CLB will have no effect"</formula>
    </cfRule>
  </conditionalFormatting>
  <conditionalFormatting sqref="H1215">
    <cfRule type="cellIs" dxfId="2358" priority="3533" operator="equal">
      <formula>"CLB close Command will be generated by Firmware of iiSC board"</formula>
    </cfRule>
  </conditionalFormatting>
  <conditionalFormatting sqref="H1215">
    <cfRule type="cellIs" dxfId="2357" priority="3534" operator="equal">
      <formula>"Heartbeat of iiSC board to CLB board will stop."</formula>
    </cfRule>
    <cfRule type="cellIs" dxfId="2356" priority="3535" operator="equal">
      <formula>"CLB will have no effect"</formula>
    </cfRule>
  </conditionalFormatting>
  <conditionalFormatting sqref="H1329">
    <cfRule type="cellIs" dxfId="2355" priority="3530" operator="equal">
      <formula>"CLB close Command will be generated by Firmware of iiSC board"</formula>
    </cfRule>
  </conditionalFormatting>
  <conditionalFormatting sqref="H1329">
    <cfRule type="cellIs" dxfId="2354" priority="3531" operator="equal">
      <formula>"Heartbeat of iiSC board to CLB board will stop."</formula>
    </cfRule>
    <cfRule type="cellIs" dxfId="2353" priority="3532" operator="equal">
      <formula>"CLB will have no effect"</formula>
    </cfRule>
  </conditionalFormatting>
  <conditionalFormatting sqref="H1424">
    <cfRule type="cellIs" dxfId="2352" priority="3527" operator="equal">
      <formula>"CLB close Command will be generated by Firmware of iiSC board"</formula>
    </cfRule>
  </conditionalFormatting>
  <conditionalFormatting sqref="H1424">
    <cfRule type="cellIs" dxfId="2351" priority="3528" operator="equal">
      <formula>"Heartbeat of iiSC board to CLB board will stop."</formula>
    </cfRule>
    <cfRule type="cellIs" dxfId="2350" priority="3529" operator="equal">
      <formula>"CLB will have no effect"</formula>
    </cfRule>
  </conditionalFormatting>
  <conditionalFormatting sqref="H1458">
    <cfRule type="cellIs" dxfId="2346" priority="3521" operator="equal">
      <formula>"CLB close Command will be generated by Firmware of iiSC board"</formula>
    </cfRule>
  </conditionalFormatting>
  <conditionalFormatting sqref="H1458">
    <cfRule type="cellIs" dxfId="2345" priority="3522" operator="equal">
      <formula>"Heartbeat of iiSC board to CLB board will stop."</formula>
    </cfRule>
    <cfRule type="cellIs" dxfId="2344" priority="3523" operator="equal">
      <formula>"CLB will have no effect"</formula>
    </cfRule>
  </conditionalFormatting>
  <conditionalFormatting sqref="H1462">
    <cfRule type="cellIs" dxfId="2343" priority="3518" operator="equal">
      <formula>"CLB close Command will be generated by Firmware of iiSC board"</formula>
    </cfRule>
  </conditionalFormatting>
  <conditionalFormatting sqref="H1462">
    <cfRule type="cellIs" dxfId="2342" priority="3519" operator="equal">
      <formula>"Heartbeat of iiSC board to CLB board will stop."</formula>
    </cfRule>
    <cfRule type="cellIs" dxfId="2341" priority="3520" operator="equal">
      <formula>"CLB will have no effect"</formula>
    </cfRule>
  </conditionalFormatting>
  <conditionalFormatting sqref="H1463">
    <cfRule type="cellIs" dxfId="2340" priority="3515" operator="equal">
      <formula>"CLB close Command will be generated by Firmware of iiSC board"</formula>
    </cfRule>
  </conditionalFormatting>
  <conditionalFormatting sqref="H1463">
    <cfRule type="cellIs" dxfId="2339" priority="3516" operator="equal">
      <formula>"Heartbeat of iiSC board to CLB board will stop."</formula>
    </cfRule>
    <cfRule type="cellIs" dxfId="2338" priority="3517" operator="equal">
      <formula>"CLB will have no effect"</formula>
    </cfRule>
  </conditionalFormatting>
  <conditionalFormatting sqref="H1464">
    <cfRule type="cellIs" dxfId="2337" priority="3512" operator="equal">
      <formula>"CLB close Command will be generated by Firmware of iiSC board"</formula>
    </cfRule>
  </conditionalFormatting>
  <conditionalFormatting sqref="H1464">
    <cfRule type="cellIs" dxfId="2336" priority="3513" operator="equal">
      <formula>"Heartbeat of iiSC board to CLB board will stop."</formula>
    </cfRule>
    <cfRule type="cellIs" dxfId="2335" priority="3514" operator="equal">
      <formula>"CLB will have no effect"</formula>
    </cfRule>
  </conditionalFormatting>
  <conditionalFormatting sqref="H1466">
    <cfRule type="cellIs" dxfId="2334" priority="3509" operator="equal">
      <formula>"CLB close Command will be generated by Firmware of iiSC board"</formula>
    </cfRule>
  </conditionalFormatting>
  <conditionalFormatting sqref="H1466">
    <cfRule type="cellIs" dxfId="2333" priority="3510" operator="equal">
      <formula>"Heartbeat of iiSC board to CLB board will stop."</formula>
    </cfRule>
    <cfRule type="cellIs" dxfId="2332" priority="3511" operator="equal">
      <formula>"CLB will have no effect"</formula>
    </cfRule>
  </conditionalFormatting>
  <conditionalFormatting sqref="H1468">
    <cfRule type="cellIs" dxfId="2331" priority="3506" operator="equal">
      <formula>"CLB close Command will be generated by Firmware of iiSC board"</formula>
    </cfRule>
  </conditionalFormatting>
  <conditionalFormatting sqref="H1468">
    <cfRule type="cellIs" dxfId="2330" priority="3507" operator="equal">
      <formula>"Heartbeat of iiSC board to CLB board will stop."</formula>
    </cfRule>
    <cfRule type="cellIs" dxfId="2329" priority="3508" operator="equal">
      <formula>"CLB will have no effect"</formula>
    </cfRule>
  </conditionalFormatting>
  <conditionalFormatting sqref="H1476">
    <cfRule type="cellIs" dxfId="2328" priority="3503" operator="equal">
      <formula>"CLB close Command will be generated by Firmware of iiSC board"</formula>
    </cfRule>
  </conditionalFormatting>
  <conditionalFormatting sqref="H1476">
    <cfRule type="cellIs" dxfId="2327" priority="3504" operator="equal">
      <formula>"Heartbeat of iiSC board to CLB board will stop."</formula>
    </cfRule>
    <cfRule type="cellIs" dxfId="2326" priority="3505" operator="equal">
      <formula>"CLB will have no effect"</formula>
    </cfRule>
  </conditionalFormatting>
  <conditionalFormatting sqref="H1478">
    <cfRule type="cellIs" dxfId="2325" priority="3500" operator="equal">
      <formula>"CLB close Command will be generated by Firmware of iiSC board"</formula>
    </cfRule>
  </conditionalFormatting>
  <conditionalFormatting sqref="H1478">
    <cfRule type="cellIs" dxfId="2324" priority="3501" operator="equal">
      <formula>"Heartbeat of iiSC board to CLB board will stop."</formula>
    </cfRule>
    <cfRule type="cellIs" dxfId="2323" priority="3502" operator="equal">
      <formula>"CLB will have no effect"</formula>
    </cfRule>
  </conditionalFormatting>
  <conditionalFormatting sqref="H1490">
    <cfRule type="cellIs" dxfId="2322" priority="3497" operator="equal">
      <formula>"CLB close Command will be generated by Firmware of iiSC board"</formula>
    </cfRule>
  </conditionalFormatting>
  <conditionalFormatting sqref="H1490">
    <cfRule type="cellIs" dxfId="2321" priority="3498" operator="equal">
      <formula>"Heartbeat of iiSC board to CLB board will stop."</formula>
    </cfRule>
    <cfRule type="cellIs" dxfId="2320" priority="3499" operator="equal">
      <formula>"CLB will have no effect"</formula>
    </cfRule>
  </conditionalFormatting>
  <conditionalFormatting sqref="H1502">
    <cfRule type="cellIs" dxfId="2319" priority="3494" operator="equal">
      <formula>"CLB close Command will be generated by Firmware of iiSC board"</formula>
    </cfRule>
  </conditionalFormatting>
  <conditionalFormatting sqref="H1502">
    <cfRule type="cellIs" dxfId="2318" priority="3495" operator="equal">
      <formula>"Heartbeat of iiSC board to CLB board will stop."</formula>
    </cfRule>
    <cfRule type="cellIs" dxfId="2317" priority="3496" operator="equal">
      <formula>"CLB will have no effect"</formula>
    </cfRule>
  </conditionalFormatting>
  <conditionalFormatting sqref="H1504">
    <cfRule type="cellIs" dxfId="2316" priority="3491" operator="equal">
      <formula>"CLB close Command will be generated by Firmware of iiSC board"</formula>
    </cfRule>
  </conditionalFormatting>
  <conditionalFormatting sqref="H1504">
    <cfRule type="cellIs" dxfId="2315" priority="3492" operator="equal">
      <formula>"Heartbeat of iiSC board to CLB board will stop."</formula>
    </cfRule>
    <cfRule type="cellIs" dxfId="2314" priority="3493" operator="equal">
      <formula>"CLB will have no effect"</formula>
    </cfRule>
  </conditionalFormatting>
  <conditionalFormatting sqref="H1506">
    <cfRule type="cellIs" dxfId="2313" priority="3488" operator="equal">
      <formula>"CLB close Command will be generated by Firmware of iiSC board"</formula>
    </cfRule>
  </conditionalFormatting>
  <conditionalFormatting sqref="H1506">
    <cfRule type="cellIs" dxfId="2312" priority="3489" operator="equal">
      <formula>"Heartbeat of iiSC board to CLB board will stop."</formula>
    </cfRule>
    <cfRule type="cellIs" dxfId="2311" priority="3490" operator="equal">
      <formula>"CLB will have no effect"</formula>
    </cfRule>
  </conditionalFormatting>
  <conditionalFormatting sqref="H1527">
    <cfRule type="cellIs" dxfId="2310" priority="3485" operator="equal">
      <formula>"CLB close Command will be generated by Firmware of iiSC board"</formula>
    </cfRule>
  </conditionalFormatting>
  <conditionalFormatting sqref="H1527">
    <cfRule type="cellIs" dxfId="2309" priority="3486" operator="equal">
      <formula>"Heartbeat of iiSC board to CLB board will stop."</formula>
    </cfRule>
    <cfRule type="cellIs" dxfId="2308" priority="3487" operator="equal">
      <formula>"CLB will have no effect"</formula>
    </cfRule>
  </conditionalFormatting>
  <conditionalFormatting sqref="H1529">
    <cfRule type="cellIs" dxfId="2307" priority="3482" operator="equal">
      <formula>"CLB close Command will be generated by Firmware of iiSC board"</formula>
    </cfRule>
  </conditionalFormatting>
  <conditionalFormatting sqref="H1529">
    <cfRule type="cellIs" dxfId="2306" priority="3483" operator="equal">
      <formula>"Heartbeat of iiSC board to CLB board will stop."</formula>
    </cfRule>
    <cfRule type="cellIs" dxfId="2305" priority="3484" operator="equal">
      <formula>"CLB will have no effect"</formula>
    </cfRule>
  </conditionalFormatting>
  <conditionalFormatting sqref="H1550">
    <cfRule type="cellIs" dxfId="2304" priority="3479" operator="equal">
      <formula>"CLB close Command will be generated by Firmware of iiSC board"</formula>
    </cfRule>
  </conditionalFormatting>
  <conditionalFormatting sqref="H1550">
    <cfRule type="cellIs" dxfId="2303" priority="3480" operator="equal">
      <formula>"Heartbeat of iiSC board to CLB board will stop."</formula>
    </cfRule>
    <cfRule type="cellIs" dxfId="2302" priority="3481" operator="equal">
      <formula>"CLB will have no effect"</formula>
    </cfRule>
  </conditionalFormatting>
  <conditionalFormatting sqref="H1548">
    <cfRule type="cellIs" dxfId="2301" priority="3476" operator="equal">
      <formula>"CLB close Command will be generated by Firmware of iiSC board"</formula>
    </cfRule>
  </conditionalFormatting>
  <conditionalFormatting sqref="H1548">
    <cfRule type="cellIs" dxfId="2300" priority="3477" operator="equal">
      <formula>"Heartbeat of iiSC board to CLB board will stop."</formula>
    </cfRule>
    <cfRule type="cellIs" dxfId="2299" priority="3478" operator="equal">
      <formula>"CLB will have no effect"</formula>
    </cfRule>
  </conditionalFormatting>
  <conditionalFormatting sqref="H1755">
    <cfRule type="cellIs" dxfId="2298" priority="3473" operator="equal">
      <formula>"CLB close Command will be generated by Firmware of iiSC board"</formula>
    </cfRule>
  </conditionalFormatting>
  <conditionalFormatting sqref="H1755">
    <cfRule type="cellIs" dxfId="2297" priority="3474" operator="equal">
      <formula>"Heartbeat of iiSC board to CLB board will stop."</formula>
    </cfRule>
    <cfRule type="cellIs" dxfId="2296" priority="3475" operator="equal">
      <formula>"CLB will have no effect"</formula>
    </cfRule>
  </conditionalFormatting>
  <conditionalFormatting sqref="H1775">
    <cfRule type="cellIs" dxfId="2295" priority="3470" operator="equal">
      <formula>"CLB close Command will be generated by Firmware of iiSC board"</formula>
    </cfRule>
  </conditionalFormatting>
  <conditionalFormatting sqref="H1775">
    <cfRule type="cellIs" dxfId="2294" priority="3471" operator="equal">
      <formula>"Heartbeat of iiSC board to CLB board will stop."</formula>
    </cfRule>
    <cfRule type="cellIs" dxfId="2293" priority="3472" operator="equal">
      <formula>"CLB will have no effect"</formula>
    </cfRule>
  </conditionalFormatting>
  <conditionalFormatting sqref="H1778">
    <cfRule type="cellIs" dxfId="2292" priority="3467" operator="equal">
      <formula>"CLB close Command will be generated by Firmware of iiSC board"</formula>
    </cfRule>
  </conditionalFormatting>
  <conditionalFormatting sqref="H1778">
    <cfRule type="cellIs" dxfId="2291" priority="3468" operator="equal">
      <formula>"Heartbeat of iiSC board to CLB board will stop."</formula>
    </cfRule>
    <cfRule type="cellIs" dxfId="2290" priority="3469" operator="equal">
      <formula>"CLB will have no effect"</formula>
    </cfRule>
  </conditionalFormatting>
  <conditionalFormatting sqref="H1781">
    <cfRule type="cellIs" dxfId="2289" priority="3464" operator="equal">
      <formula>"CLB close Command will be generated by Firmware of iiSC board"</formula>
    </cfRule>
  </conditionalFormatting>
  <conditionalFormatting sqref="H1781">
    <cfRule type="cellIs" dxfId="2288" priority="3465" operator="equal">
      <formula>"Heartbeat of iiSC board to CLB board will stop."</formula>
    </cfRule>
    <cfRule type="cellIs" dxfId="2287" priority="3466" operator="equal">
      <formula>"CLB will have no effect"</formula>
    </cfRule>
  </conditionalFormatting>
  <conditionalFormatting sqref="H1785">
    <cfRule type="cellIs" dxfId="2286" priority="3461" operator="equal">
      <formula>"CLB close Command will be generated by Firmware of iiSC board"</formula>
    </cfRule>
  </conditionalFormatting>
  <conditionalFormatting sqref="H1785">
    <cfRule type="cellIs" dxfId="2285" priority="3462" operator="equal">
      <formula>"Heartbeat of iiSC board to CLB board will stop."</formula>
    </cfRule>
    <cfRule type="cellIs" dxfId="2284" priority="3463" operator="equal">
      <formula>"CLB will have no effect"</formula>
    </cfRule>
  </conditionalFormatting>
  <conditionalFormatting sqref="H1777">
    <cfRule type="cellIs" dxfId="2283" priority="3458" operator="equal">
      <formula>"CLB close Command will be generated by Firmware of iiSC board"</formula>
    </cfRule>
  </conditionalFormatting>
  <conditionalFormatting sqref="H1777">
    <cfRule type="cellIs" dxfId="2282" priority="3459" operator="equal">
      <formula>"Heartbeat of iiSC board to CLB board will stop."</formula>
    </cfRule>
    <cfRule type="cellIs" dxfId="2281" priority="3460" operator="equal">
      <formula>"CLB will have no effect"</formula>
    </cfRule>
  </conditionalFormatting>
  <conditionalFormatting sqref="H1779">
    <cfRule type="cellIs" dxfId="2280" priority="3455" operator="equal">
      <formula>"CLB close Command will be generated by Firmware of iiSC board"</formula>
    </cfRule>
  </conditionalFormatting>
  <conditionalFormatting sqref="H1779">
    <cfRule type="cellIs" dxfId="2279" priority="3456" operator="equal">
      <formula>"Heartbeat of iiSC board to CLB board will stop."</formula>
    </cfRule>
    <cfRule type="cellIs" dxfId="2278" priority="3457" operator="equal">
      <formula>"CLB will have no effect"</formula>
    </cfRule>
  </conditionalFormatting>
  <conditionalFormatting sqref="H1780">
    <cfRule type="cellIs" dxfId="2277" priority="3452" operator="equal">
      <formula>"CLB close Command will be generated by Firmware of iiSC board"</formula>
    </cfRule>
  </conditionalFormatting>
  <conditionalFormatting sqref="H1780">
    <cfRule type="cellIs" dxfId="2276" priority="3453" operator="equal">
      <formula>"Heartbeat of iiSC board to CLB board will stop."</formula>
    </cfRule>
    <cfRule type="cellIs" dxfId="2275" priority="3454" operator="equal">
      <formula>"CLB will have no effect"</formula>
    </cfRule>
  </conditionalFormatting>
  <conditionalFormatting sqref="H1782">
    <cfRule type="cellIs" dxfId="2274" priority="3449" operator="equal">
      <formula>"CLB close Command will be generated by Firmware of iiSC board"</formula>
    </cfRule>
  </conditionalFormatting>
  <conditionalFormatting sqref="H1782">
    <cfRule type="cellIs" dxfId="2273" priority="3450" operator="equal">
      <formula>"Heartbeat of iiSC board to CLB board will stop."</formula>
    </cfRule>
    <cfRule type="cellIs" dxfId="2272" priority="3451" operator="equal">
      <formula>"CLB will have no effect"</formula>
    </cfRule>
  </conditionalFormatting>
  <conditionalFormatting sqref="H1784">
    <cfRule type="cellIs" dxfId="2271" priority="3446" operator="equal">
      <formula>"CLB close Command will be generated by Firmware of iiSC board"</formula>
    </cfRule>
  </conditionalFormatting>
  <conditionalFormatting sqref="H1784">
    <cfRule type="cellIs" dxfId="2270" priority="3447" operator="equal">
      <formula>"Heartbeat of iiSC board to CLB board will stop."</formula>
    </cfRule>
    <cfRule type="cellIs" dxfId="2269" priority="3448" operator="equal">
      <formula>"CLB will have no effect"</formula>
    </cfRule>
  </conditionalFormatting>
  <conditionalFormatting sqref="H1786">
    <cfRule type="cellIs" dxfId="2268" priority="3443" operator="equal">
      <formula>"CLB close Command will be generated by Firmware of iiSC board"</formula>
    </cfRule>
  </conditionalFormatting>
  <conditionalFormatting sqref="H1786">
    <cfRule type="cellIs" dxfId="2267" priority="3444" operator="equal">
      <formula>"Heartbeat of iiSC board to CLB board will stop."</formula>
    </cfRule>
    <cfRule type="cellIs" dxfId="2266" priority="3445" operator="equal">
      <formula>"CLB will have no effect"</formula>
    </cfRule>
  </conditionalFormatting>
  <conditionalFormatting sqref="H1801">
    <cfRule type="cellIs" dxfId="2265" priority="3440" operator="equal">
      <formula>"CLB close Command will be generated by Firmware of iiSC board"</formula>
    </cfRule>
  </conditionalFormatting>
  <conditionalFormatting sqref="H1801">
    <cfRule type="cellIs" dxfId="2264" priority="3441" operator="equal">
      <formula>"Heartbeat of iiSC board to CLB board will stop."</formula>
    </cfRule>
    <cfRule type="cellIs" dxfId="2263" priority="3442" operator="equal">
      <formula>"CLB will have no effect"</formula>
    </cfRule>
  </conditionalFormatting>
  <conditionalFormatting sqref="H1802">
    <cfRule type="cellIs" dxfId="2262" priority="3437" operator="equal">
      <formula>"CLB close Command will be generated by Firmware of iiSC board"</formula>
    </cfRule>
  </conditionalFormatting>
  <conditionalFormatting sqref="H1802">
    <cfRule type="cellIs" dxfId="2261" priority="3438" operator="equal">
      <formula>"Heartbeat of iiSC board to CLB board will stop."</formula>
    </cfRule>
    <cfRule type="cellIs" dxfId="2260" priority="3439" operator="equal">
      <formula>"CLB will have no effect"</formula>
    </cfRule>
  </conditionalFormatting>
  <conditionalFormatting sqref="H1804">
    <cfRule type="cellIs" dxfId="2259" priority="3434" operator="equal">
      <formula>"CLB close Command will be generated by Firmware of iiSC board"</formula>
    </cfRule>
  </conditionalFormatting>
  <conditionalFormatting sqref="H1804">
    <cfRule type="cellIs" dxfId="2258" priority="3435" operator="equal">
      <formula>"Heartbeat of iiSC board to CLB board will stop."</formula>
    </cfRule>
    <cfRule type="cellIs" dxfId="2257" priority="3436" operator="equal">
      <formula>"CLB will have no effect"</formula>
    </cfRule>
  </conditionalFormatting>
  <conditionalFormatting sqref="H1805">
    <cfRule type="cellIs" dxfId="2256" priority="3431" operator="equal">
      <formula>"CLB close Command will be generated by Firmware of iiSC board"</formula>
    </cfRule>
  </conditionalFormatting>
  <conditionalFormatting sqref="H1805">
    <cfRule type="cellIs" dxfId="2255" priority="3432" operator="equal">
      <formula>"Heartbeat of iiSC board to CLB board will stop."</formula>
    </cfRule>
    <cfRule type="cellIs" dxfId="2254" priority="3433" operator="equal">
      <formula>"CLB will have no effect"</formula>
    </cfRule>
  </conditionalFormatting>
  <conditionalFormatting sqref="H1807">
    <cfRule type="cellIs" dxfId="2253" priority="3428" operator="equal">
      <formula>"CLB close Command will be generated by Firmware of iiSC board"</formula>
    </cfRule>
  </conditionalFormatting>
  <conditionalFormatting sqref="H1807">
    <cfRule type="cellIs" dxfId="2252" priority="3429" operator="equal">
      <formula>"Heartbeat of iiSC board to CLB board will stop."</formula>
    </cfRule>
    <cfRule type="cellIs" dxfId="2251" priority="3430" operator="equal">
      <formula>"CLB will have no effect"</formula>
    </cfRule>
  </conditionalFormatting>
  <conditionalFormatting sqref="H1809">
    <cfRule type="cellIs" dxfId="2250" priority="3425" operator="equal">
      <formula>"CLB close Command will be generated by Firmware of iiSC board"</formula>
    </cfRule>
  </conditionalFormatting>
  <conditionalFormatting sqref="H1809">
    <cfRule type="cellIs" dxfId="2249" priority="3426" operator="equal">
      <formula>"Heartbeat of iiSC board to CLB board will stop."</formula>
    </cfRule>
    <cfRule type="cellIs" dxfId="2248" priority="3427" operator="equal">
      <formula>"CLB will have no effect"</formula>
    </cfRule>
  </conditionalFormatting>
  <conditionalFormatting sqref="H1810">
    <cfRule type="cellIs" dxfId="2247" priority="3422" operator="equal">
      <formula>"CLB close Command will be generated by Firmware of iiSC board"</formula>
    </cfRule>
  </conditionalFormatting>
  <conditionalFormatting sqref="H1810">
    <cfRule type="cellIs" dxfId="2246" priority="3423" operator="equal">
      <formula>"Heartbeat of iiSC board to CLB board will stop."</formula>
    </cfRule>
    <cfRule type="cellIs" dxfId="2245" priority="3424" operator="equal">
      <formula>"CLB will have no effect"</formula>
    </cfRule>
  </conditionalFormatting>
  <conditionalFormatting sqref="H1811">
    <cfRule type="cellIs" dxfId="2244" priority="3419" operator="equal">
      <formula>"CLB close Command will be generated by Firmware of iiSC board"</formula>
    </cfRule>
  </conditionalFormatting>
  <conditionalFormatting sqref="H1811">
    <cfRule type="cellIs" dxfId="2243" priority="3420" operator="equal">
      <formula>"Heartbeat of iiSC board to CLB board will stop."</formula>
    </cfRule>
    <cfRule type="cellIs" dxfId="2242" priority="3421" operator="equal">
      <formula>"CLB will have no effect"</formula>
    </cfRule>
  </conditionalFormatting>
  <conditionalFormatting sqref="H1814">
    <cfRule type="cellIs" dxfId="2241" priority="3416" operator="equal">
      <formula>"CLB close Command will be generated by Firmware of iiSC board"</formula>
    </cfRule>
  </conditionalFormatting>
  <conditionalFormatting sqref="H1814">
    <cfRule type="cellIs" dxfId="2240" priority="3417" operator="equal">
      <formula>"Heartbeat of iiSC board to CLB board will stop."</formula>
    </cfRule>
    <cfRule type="cellIs" dxfId="2239" priority="3418" operator="equal">
      <formula>"CLB will have no effect"</formula>
    </cfRule>
  </conditionalFormatting>
  <conditionalFormatting sqref="H1812">
    <cfRule type="cellIs" dxfId="2238" priority="3413" operator="equal">
      <formula>"CLB close Command will be generated by Firmware of iiSC board"</formula>
    </cfRule>
  </conditionalFormatting>
  <conditionalFormatting sqref="H1812">
    <cfRule type="cellIs" dxfId="2237" priority="3414" operator="equal">
      <formula>"Heartbeat of iiSC board to CLB board will stop."</formula>
    </cfRule>
    <cfRule type="cellIs" dxfId="2236" priority="3415" operator="equal">
      <formula>"CLB will have no effect"</formula>
    </cfRule>
  </conditionalFormatting>
  <conditionalFormatting sqref="H1815">
    <cfRule type="cellIs" dxfId="2235" priority="3410" operator="equal">
      <formula>"CLB close Command will be generated by Firmware of iiSC board"</formula>
    </cfRule>
  </conditionalFormatting>
  <conditionalFormatting sqref="H1815">
    <cfRule type="cellIs" dxfId="2234" priority="3411" operator="equal">
      <formula>"Heartbeat of iiSC board to CLB board will stop."</formula>
    </cfRule>
    <cfRule type="cellIs" dxfId="2233" priority="3412" operator="equal">
      <formula>"CLB will have no effect"</formula>
    </cfRule>
  </conditionalFormatting>
  <conditionalFormatting sqref="H1859">
    <cfRule type="containsText" dxfId="2232" priority="3408" operator="containsText" text="CLB will have no effect.">
      <formula>NOT(ISERROR(SEARCH("CLB will have no effect.",H1859)))</formula>
    </cfRule>
    <cfRule type="containsText" dxfId="2231" priority="3409" operator="containsText" text="CLB will have no effect.">
      <formula>NOT(ISERROR(SEARCH("CLB will have no effect.",H1859)))</formula>
    </cfRule>
  </conditionalFormatting>
  <conditionalFormatting sqref="H2179:H1048576 H953:H981 H1835:H1840 H1843:H1848 H518 H521:H558 H1896:H1900 H1902 H1904 H1906 H1908 H1910 H1912:H1916 H1640:H1641 H1692:H1699 H1712:H1731 H1742:H1759 H1770:H1788 H1826:H1827 H1829:H1830 H1920:H1923 H1925:H1928 H1930:H1933 H1935:H1939 H1946:H1965 H1967:H1986 H1988:H2007 H2009:H2029 H2036:H2039 H2041:H2044 H2046:H2052 H2096:H2111 H2141:H2142 H2144:H2176 H1701 H1851:H1863 H1865 H1578 H1580:H1583 H2113:H2139 H1:H70 H72:H137 H1800:H1816 H2031:H2034 H2054:H2073 H2075:H2094 H1818 H1820:H1824 H1572:H1575 H565:H784 H139:H153 H155:H158 H786:H950 H160 H185:H203 H209:H386 H1868:H1893 H1585 H1587:H1589 H1533:H1536 H1525:H1531 H1539:H1541 H1545 H1547:H1570 H400:H402 H404 H406:H407 H409:H418 H422 H427 H434 H441 H443:H446 H448:H468 H983:H1231 H388:H397 H471:H478 H480:H506 H510:H515 H1233:H1412 H1415:H1426 H1428:H1429 H1431:H1455 H1476:H1523 H1591:H1593 H1643 H1941:H1944 H1457:H1474 H162 H164:H183 H508">
    <cfRule type="containsText" dxfId="2230" priority="3406" operator="containsText" text="CLB will have no effect.">
      <formula>NOT(ISERROR(SEARCH("CLB will have no effect.",H1)))</formula>
    </cfRule>
    <cfRule type="containsText" dxfId="2229" priority="3407" stopIfTrue="1" operator="containsText" text="CLB will have no effects.">
      <formula>NOT(ISERROR(SEARCH("CLB will have no effects.",H1)))</formula>
    </cfRule>
  </conditionalFormatting>
  <conditionalFormatting sqref="H2177">
    <cfRule type="cellIs" dxfId="2228" priority="3403" operator="equal">
      <formula>"CLB close Command will be generated by Firmware of iiSC board"</formula>
    </cfRule>
  </conditionalFormatting>
  <conditionalFormatting sqref="H2177">
    <cfRule type="cellIs" dxfId="2227" priority="3404" operator="equal">
      <formula>"Heartbeat of iiSC board to CLB board will stop."</formula>
    </cfRule>
    <cfRule type="cellIs" dxfId="2226" priority="3405" stopIfTrue="1" operator="equal">
      <formula>"CLB will have no effect"</formula>
    </cfRule>
  </conditionalFormatting>
  <conditionalFormatting sqref="H2177">
    <cfRule type="containsText" dxfId="2225" priority="3401" operator="containsText" text="CLB will have no effect.">
      <formula>NOT(ISERROR(SEARCH("CLB will have no effect.",H2177)))</formula>
    </cfRule>
    <cfRule type="containsText" dxfId="2224" priority="3402" stopIfTrue="1" operator="containsText" text="CLB will have no effects.">
      <formula>NOT(ISERROR(SEARCH("CLB will have no effects.",H2177)))</formula>
    </cfRule>
  </conditionalFormatting>
  <conditionalFormatting sqref="H2178">
    <cfRule type="cellIs" dxfId="2223" priority="3398" operator="equal">
      <formula>"CLB close Command will be generated by Firmware of iiSC board"</formula>
    </cfRule>
  </conditionalFormatting>
  <conditionalFormatting sqref="H2178">
    <cfRule type="cellIs" dxfId="2222" priority="3399" operator="equal">
      <formula>"Heartbeat of iiSC board to CLB board will stop."</formula>
    </cfRule>
    <cfRule type="cellIs" dxfId="2221" priority="3400" stopIfTrue="1" operator="equal">
      <formula>"CLB will have no effect"</formula>
    </cfRule>
  </conditionalFormatting>
  <conditionalFormatting sqref="H2178">
    <cfRule type="containsText" dxfId="2220" priority="3396" operator="containsText" text="CLB will have no effect.">
      <formula>NOT(ISERROR(SEARCH("CLB will have no effect.",H2178)))</formula>
    </cfRule>
    <cfRule type="containsText" dxfId="2219" priority="3397" stopIfTrue="1" operator="containsText" text="CLB will have no effects.">
      <formula>NOT(ISERROR(SEARCH("CLB will have no effects.",H2178)))</formula>
    </cfRule>
  </conditionalFormatting>
  <conditionalFormatting sqref="N71">
    <cfRule type="cellIs" dxfId="2218" priority="3390" operator="greaterThanOrEqual">
      <formula>15</formula>
    </cfRule>
    <cfRule type="cellIs" dxfId="2217" priority="3391" operator="between">
      <formula>7</formula>
      <formula>14</formula>
    </cfRule>
    <cfRule type="cellIs" dxfId="2216" priority="3392" operator="lessThan">
      <formula>7</formula>
    </cfRule>
  </conditionalFormatting>
  <conditionalFormatting sqref="H71">
    <cfRule type="cellIs" dxfId="2215" priority="3393" operator="equal">
      <formula>"CLB close Command will be generated by Firmware of iiSC board"</formula>
    </cfRule>
  </conditionalFormatting>
  <conditionalFormatting sqref="H71">
    <cfRule type="cellIs" dxfId="2214" priority="3394" operator="equal">
      <formula>"Heartbeat of iiSC board to CLB board will stop."</formula>
    </cfRule>
    <cfRule type="cellIs" dxfId="2213" priority="3395" stopIfTrue="1" operator="equal">
      <formula>"CLB will have no effect"</formula>
    </cfRule>
  </conditionalFormatting>
  <conditionalFormatting sqref="H71">
    <cfRule type="containsText" dxfId="2212" priority="3388" operator="containsText" text="CLB will have no effect.">
      <formula>NOT(ISERROR(SEARCH("CLB will have no effect.",H71)))</formula>
    </cfRule>
    <cfRule type="containsText" dxfId="2211" priority="3389" stopIfTrue="1" operator="containsText" text="CLB will have no effects.">
      <formula>NOT(ISERROR(SEARCH("CLB will have no effects.",H71)))</formula>
    </cfRule>
  </conditionalFormatting>
  <conditionalFormatting sqref="N224:N225">
    <cfRule type="cellIs" dxfId="2210" priority="3385" operator="greaterThanOrEqual">
      <formula>15</formula>
    </cfRule>
    <cfRule type="cellIs" dxfId="2209" priority="3386" operator="between">
      <formula>7</formula>
      <formula>14</formula>
    </cfRule>
    <cfRule type="cellIs" dxfId="2208" priority="3387" operator="lessThan">
      <formula>7</formula>
    </cfRule>
  </conditionalFormatting>
  <conditionalFormatting sqref="N802">
    <cfRule type="cellIs" dxfId="2207" priority="3367" operator="greaterThanOrEqual">
      <formula>15</formula>
    </cfRule>
    <cfRule type="cellIs" dxfId="2206" priority="3368" operator="between">
      <formula>7</formula>
      <formula>14</formula>
    </cfRule>
    <cfRule type="cellIs" dxfId="2205" priority="3369" operator="lessThan">
      <formula>7</formula>
    </cfRule>
  </conditionalFormatting>
  <conditionalFormatting sqref="N226:N227">
    <cfRule type="cellIs" dxfId="2204" priority="3379" operator="greaterThanOrEqual">
      <formula>15</formula>
    </cfRule>
    <cfRule type="cellIs" dxfId="2203" priority="3380" operator="between">
      <formula>7</formula>
      <formula>14</formula>
    </cfRule>
    <cfRule type="cellIs" dxfId="2202" priority="3381" operator="lessThan">
      <formula>7</formula>
    </cfRule>
  </conditionalFormatting>
  <conditionalFormatting sqref="N856">
    <cfRule type="cellIs" dxfId="2201" priority="3361" operator="greaterThanOrEqual">
      <formula>15</formula>
    </cfRule>
    <cfRule type="cellIs" dxfId="2200" priority="3362" operator="between">
      <formula>7</formula>
      <formula>14</formula>
    </cfRule>
    <cfRule type="cellIs" dxfId="2199" priority="3363" operator="lessThan">
      <formula>7</formula>
    </cfRule>
  </conditionalFormatting>
  <conditionalFormatting sqref="N228:N229">
    <cfRule type="cellIs" dxfId="2198" priority="3373" operator="greaterThanOrEqual">
      <formula>15</formula>
    </cfRule>
    <cfRule type="cellIs" dxfId="2197" priority="3374" operator="between">
      <formula>7</formula>
      <formula>14</formula>
    </cfRule>
    <cfRule type="cellIs" dxfId="2196" priority="3375" operator="lessThan">
      <formula>7</formula>
    </cfRule>
  </conditionalFormatting>
  <conditionalFormatting sqref="N899">
    <cfRule type="cellIs" dxfId="2195" priority="3355" operator="greaterThanOrEqual">
      <formula>15</formula>
    </cfRule>
    <cfRule type="cellIs" dxfId="2194" priority="3356" operator="between">
      <formula>7</formula>
      <formula>14</formula>
    </cfRule>
    <cfRule type="cellIs" dxfId="2193" priority="3357" operator="lessThan">
      <formula>7</formula>
    </cfRule>
  </conditionalFormatting>
  <conditionalFormatting sqref="N855">
    <cfRule type="cellIs" dxfId="2192" priority="3364" operator="greaterThanOrEqual">
      <formula>15</formula>
    </cfRule>
    <cfRule type="cellIs" dxfId="2191" priority="3365" operator="between">
      <formula>7</formula>
      <formula>14</formula>
    </cfRule>
    <cfRule type="cellIs" dxfId="2190" priority="3366" operator="lessThan">
      <formula>7</formula>
    </cfRule>
  </conditionalFormatting>
  <conditionalFormatting sqref="N925:N926">
    <cfRule type="cellIs" dxfId="2189" priority="3340" operator="greaterThanOrEqual">
      <formula>15</formula>
    </cfRule>
    <cfRule type="cellIs" dxfId="2188" priority="3341" operator="between">
      <formula>7</formula>
      <formula>14</formula>
    </cfRule>
    <cfRule type="cellIs" dxfId="2187" priority="3342" operator="lessThan">
      <formula>7</formula>
    </cfRule>
  </conditionalFormatting>
  <conditionalFormatting sqref="N874:N875">
    <cfRule type="cellIs" dxfId="2186" priority="3358" operator="greaterThanOrEqual">
      <formula>15</formula>
    </cfRule>
    <cfRule type="cellIs" dxfId="2185" priority="3359" operator="between">
      <formula>7</formula>
      <formula>14</formula>
    </cfRule>
    <cfRule type="cellIs" dxfId="2184" priority="3360" operator="lessThan">
      <formula>7</formula>
    </cfRule>
  </conditionalFormatting>
  <conditionalFormatting sqref="N915">
    <cfRule type="cellIs" dxfId="2183" priority="3352" operator="greaterThanOrEqual">
      <formula>15</formula>
    </cfRule>
    <cfRule type="cellIs" dxfId="2182" priority="3353" operator="between">
      <formula>7</formula>
      <formula>14</formula>
    </cfRule>
    <cfRule type="cellIs" dxfId="2181" priority="3354" operator="lessThan">
      <formula>7</formula>
    </cfRule>
  </conditionalFormatting>
  <conditionalFormatting sqref="N923:N924">
    <cfRule type="cellIs" dxfId="2180" priority="3343" operator="greaterThanOrEqual">
      <formula>15</formula>
    </cfRule>
    <cfRule type="cellIs" dxfId="2179" priority="3344" operator="between">
      <formula>7</formula>
      <formula>14</formula>
    </cfRule>
    <cfRule type="cellIs" dxfId="2178" priority="3345" operator="lessThan">
      <formula>7</formula>
    </cfRule>
  </conditionalFormatting>
  <conditionalFormatting sqref="N931:N932">
    <cfRule type="cellIs" dxfId="2177" priority="3337" operator="greaterThanOrEqual">
      <formula>15</formula>
    </cfRule>
    <cfRule type="cellIs" dxfId="2176" priority="3338" operator="between">
      <formula>7</formula>
      <formula>14</formula>
    </cfRule>
    <cfRule type="cellIs" dxfId="2175" priority="3339" operator="lessThan">
      <formula>7</formula>
    </cfRule>
  </conditionalFormatting>
  <conditionalFormatting sqref="N951:N952">
    <cfRule type="cellIs" dxfId="2174" priority="3331" operator="greaterThanOrEqual">
      <formula>15</formula>
    </cfRule>
    <cfRule type="cellIs" dxfId="2173" priority="3332" operator="between">
      <formula>7</formula>
      <formula>14</formula>
    </cfRule>
    <cfRule type="cellIs" dxfId="2172" priority="3333" operator="lessThan">
      <formula>7</formula>
    </cfRule>
  </conditionalFormatting>
  <conditionalFormatting sqref="H951:H952">
    <cfRule type="cellIs" dxfId="2171" priority="3334" operator="equal">
      <formula>"CLB close Command will be generated by Firmware of iiSC board"</formula>
    </cfRule>
  </conditionalFormatting>
  <conditionalFormatting sqref="H951:H952">
    <cfRule type="cellIs" dxfId="2170" priority="3335" operator="equal">
      <formula>"Heartbeat of iiSC board to CLB board will stop."</formula>
    </cfRule>
    <cfRule type="cellIs" dxfId="2169" priority="3336" stopIfTrue="1" operator="equal">
      <formula>"CLB will have no effect"</formula>
    </cfRule>
  </conditionalFormatting>
  <conditionalFormatting sqref="H951:H952">
    <cfRule type="containsText" dxfId="2168" priority="3329" operator="containsText" text="CLB will have no effect.">
      <formula>NOT(ISERROR(SEARCH("CLB will have no effect.",H951)))</formula>
    </cfRule>
    <cfRule type="containsText" dxfId="2167" priority="3330" stopIfTrue="1" operator="containsText" text="CLB will have no effects.">
      <formula>NOT(ISERROR(SEARCH("CLB will have no effects.",H951)))</formula>
    </cfRule>
  </conditionalFormatting>
  <conditionalFormatting sqref="N957">
    <cfRule type="cellIs" dxfId="2166" priority="3326" operator="greaterThanOrEqual">
      <formula>15</formula>
    </cfRule>
    <cfRule type="cellIs" dxfId="2165" priority="3327" operator="between">
      <formula>7</formula>
      <formula>14</formula>
    </cfRule>
    <cfRule type="cellIs" dxfId="2164" priority="3328" operator="lessThan">
      <formula>7</formula>
    </cfRule>
  </conditionalFormatting>
  <conditionalFormatting sqref="N958">
    <cfRule type="cellIs" dxfId="2163" priority="3323" operator="greaterThanOrEqual">
      <formula>15</formula>
    </cfRule>
    <cfRule type="cellIs" dxfId="2162" priority="3324" operator="between">
      <formula>7</formula>
      <formula>14</formula>
    </cfRule>
    <cfRule type="cellIs" dxfId="2161" priority="3325" operator="lessThan">
      <formula>7</formula>
    </cfRule>
  </conditionalFormatting>
  <conditionalFormatting sqref="H982">
    <cfRule type="cellIs" dxfId="2160" priority="3320" operator="equal">
      <formula>"CLB close Command will be generated by Firmware of iiSC board"</formula>
    </cfRule>
  </conditionalFormatting>
  <conditionalFormatting sqref="H982">
    <cfRule type="cellIs" dxfId="2159" priority="3321" operator="equal">
      <formula>"Heartbeat of iiSC board to CLB board will stop."</formula>
    </cfRule>
    <cfRule type="cellIs" dxfId="2158" priority="3322" stopIfTrue="1" operator="equal">
      <formula>"CLB will have no effect"</formula>
    </cfRule>
  </conditionalFormatting>
  <conditionalFormatting sqref="H982">
    <cfRule type="containsText" dxfId="2157" priority="3318" operator="containsText" text="CLB will have no effect.">
      <formula>NOT(ISERROR(SEARCH("CLB will have no effect.",H982)))</formula>
    </cfRule>
    <cfRule type="containsText" dxfId="2156" priority="3319" stopIfTrue="1" operator="containsText" text="CLB will have no effects.">
      <formula>NOT(ISERROR(SEARCH("CLB will have no effects.",H982)))</formula>
    </cfRule>
  </conditionalFormatting>
  <conditionalFormatting sqref="N3">
    <cfRule type="containsText" dxfId="2155" priority="3316" operator="containsText" text="CLB will have no effect.">
      <formula>NOT(ISERROR(SEARCH("CLB will have no effect.",N3)))</formula>
    </cfRule>
    <cfRule type="containsText" dxfId="2154" priority="3317" stopIfTrue="1" operator="containsText" text="CLB will have no effects.">
      <formula>NOT(ISERROR(SEARCH("CLB will have no effects.",N3)))</formula>
    </cfRule>
  </conditionalFormatting>
  <conditionalFormatting sqref="N4">
    <cfRule type="cellIs" dxfId="2153" priority="3313" operator="equal">
      <formula>"CLB close Command will be generated by Firmware of iiSC board"</formula>
    </cfRule>
  </conditionalFormatting>
  <conditionalFormatting sqref="N4">
    <cfRule type="cellIs" dxfId="2152" priority="3314" operator="equal">
      <formula>"Heartbeat of iiSC board to CLB board will stop."</formula>
    </cfRule>
    <cfRule type="cellIs" dxfId="2151" priority="3315" stopIfTrue="1" operator="equal">
      <formula>"CLB will have no effect"</formula>
    </cfRule>
  </conditionalFormatting>
  <conditionalFormatting sqref="N4">
    <cfRule type="containsText" dxfId="2150" priority="3311" operator="containsText" text="CLB will have no effect.">
      <formula>NOT(ISERROR(SEARCH("CLB will have no effect.",N4)))</formula>
    </cfRule>
    <cfRule type="containsText" dxfId="2149" priority="3312" stopIfTrue="1" operator="containsText" text="CLB will have no effects.">
      <formula>NOT(ISERROR(SEARCH("CLB will have no effects.",N4)))</formula>
    </cfRule>
  </conditionalFormatting>
  <conditionalFormatting sqref="M827">
    <cfRule type="cellIs" dxfId="2148" priority="3308" operator="equal">
      <formula>"CLB close Command will be generated by Firmware of iiSC board"</formula>
    </cfRule>
  </conditionalFormatting>
  <conditionalFormatting sqref="M827">
    <cfRule type="cellIs" dxfId="2147" priority="3309" operator="equal">
      <formula>"Heartbeat of iiSC board to CLB board will stop."</formula>
    </cfRule>
    <cfRule type="cellIs" dxfId="2146" priority="3310" stopIfTrue="1" operator="equal">
      <formula>"CLB will have no effect"</formula>
    </cfRule>
  </conditionalFormatting>
  <conditionalFormatting sqref="M827">
    <cfRule type="containsText" dxfId="2145" priority="3306" operator="containsText" text="CLB will have no effect.">
      <formula>NOT(ISERROR(SEARCH("CLB will have no effect.",M827)))</formula>
    </cfRule>
    <cfRule type="containsText" dxfId="2144" priority="3307" stopIfTrue="1" operator="containsText" text="CLB will have no effects.">
      <formula>NOT(ISERROR(SEARCH("CLB will have no effects.",M827)))</formula>
    </cfRule>
  </conditionalFormatting>
  <conditionalFormatting sqref="L5:U5">
    <cfRule type="cellIs" dxfId="2143" priority="3303" operator="equal">
      <formula>"CLB close Command will be generated by Firmware of iiSC board"</formula>
    </cfRule>
  </conditionalFormatting>
  <conditionalFormatting sqref="L5:U5">
    <cfRule type="cellIs" dxfId="2142" priority="3304" operator="equal">
      <formula>"Heartbeat of iiSC board to CLB board will stop."</formula>
    </cfRule>
    <cfRule type="cellIs" dxfId="2141" priority="3305" stopIfTrue="1" operator="equal">
      <formula>"CLB will have no effect"</formula>
    </cfRule>
  </conditionalFormatting>
  <conditionalFormatting sqref="L5:U5">
    <cfRule type="containsText" dxfId="2140" priority="3301" operator="containsText" text="CLB will have no effect.">
      <formula>NOT(ISERROR(SEARCH("CLB will have no effect.",L5)))</formula>
    </cfRule>
    <cfRule type="containsText" dxfId="2139" priority="3302" stopIfTrue="1" operator="containsText" text="CLB will have no effects.">
      <formula>NOT(ISERROR(SEARCH("CLB will have no effects.",L5)))</formula>
    </cfRule>
  </conditionalFormatting>
  <conditionalFormatting sqref="L47:M47 P47:U47">
    <cfRule type="cellIs" dxfId="2138" priority="3298" operator="equal">
      <formula>"CLB close Command will be generated by Firmware of iiSC board"</formula>
    </cfRule>
  </conditionalFormatting>
  <conditionalFormatting sqref="L47:M47 P47:U47">
    <cfRule type="cellIs" dxfId="2137" priority="3299" operator="equal">
      <formula>"Heartbeat of iiSC board to CLB board will stop."</formula>
    </cfRule>
    <cfRule type="cellIs" dxfId="2136" priority="3300" stopIfTrue="1" operator="equal">
      <formula>"CLB will have no effect"</formula>
    </cfRule>
  </conditionalFormatting>
  <conditionalFormatting sqref="L47:M47 P47:U47">
    <cfRule type="containsText" dxfId="2135" priority="3296" operator="containsText" text="CLB will have no effect.">
      <formula>NOT(ISERROR(SEARCH("CLB will have no effect.",L47)))</formula>
    </cfRule>
    <cfRule type="containsText" dxfId="2134" priority="3297" stopIfTrue="1" operator="containsText" text="CLB will have no effects.">
      <formula>NOT(ISERROR(SEARCH("CLB will have no effects.",L47)))</formula>
    </cfRule>
  </conditionalFormatting>
  <conditionalFormatting sqref="L72:M72 P72:U72">
    <cfRule type="cellIs" dxfId="2133" priority="3283" operator="equal">
      <formula>"CLB close Command will be generated by Firmware of iiSC board"</formula>
    </cfRule>
  </conditionalFormatting>
  <conditionalFormatting sqref="L72:M72 P72:U72">
    <cfRule type="cellIs" dxfId="2132" priority="3284" operator="equal">
      <formula>"Heartbeat of iiSC board to CLB board will stop."</formula>
    </cfRule>
    <cfRule type="cellIs" dxfId="2131" priority="3285" stopIfTrue="1" operator="equal">
      <formula>"CLB will have no effect"</formula>
    </cfRule>
  </conditionalFormatting>
  <conditionalFormatting sqref="L72:M72 P72:U72">
    <cfRule type="containsText" dxfId="2130" priority="3281" operator="containsText" text="CLB will have no effect.">
      <formula>NOT(ISERROR(SEARCH("CLB will have no effect.",L72)))</formula>
    </cfRule>
    <cfRule type="containsText" dxfId="2129" priority="3282" stopIfTrue="1" operator="containsText" text="CLB will have no effects.">
      <formula>NOT(ISERROR(SEARCH("CLB will have no effects.",L72)))</formula>
    </cfRule>
  </conditionalFormatting>
  <conditionalFormatting sqref="L157:M157 P157:U157">
    <cfRule type="cellIs" dxfId="2128" priority="3278" operator="equal">
      <formula>"CLB close Command will be generated by Firmware of iiSC board"</formula>
    </cfRule>
  </conditionalFormatting>
  <conditionalFormatting sqref="L157:M157 P157:U157">
    <cfRule type="cellIs" dxfId="2127" priority="3279" operator="equal">
      <formula>"Heartbeat of iiSC board to CLB board will stop."</formula>
    </cfRule>
    <cfRule type="cellIs" dxfId="2126" priority="3280" stopIfTrue="1" operator="equal">
      <formula>"CLB will have no effect"</formula>
    </cfRule>
  </conditionalFormatting>
  <conditionalFormatting sqref="L157:M157 P157:U157">
    <cfRule type="containsText" dxfId="2125" priority="3276" operator="containsText" text="CLB will have no effect.">
      <formula>NOT(ISERROR(SEARCH("CLB will have no effect.",L157)))</formula>
    </cfRule>
    <cfRule type="containsText" dxfId="2124" priority="3277" stopIfTrue="1" operator="containsText" text="CLB will have no effects.">
      <formula>NOT(ISERROR(SEARCH("CLB will have no effects.",L157)))</formula>
    </cfRule>
  </conditionalFormatting>
  <conditionalFormatting sqref="L328:M328 P328:U328">
    <cfRule type="cellIs" dxfId="2123" priority="3273" operator="equal">
      <formula>"CLB close Command will be generated by Firmware of iiSC board"</formula>
    </cfRule>
  </conditionalFormatting>
  <conditionalFormatting sqref="L328:M328 P328:U328">
    <cfRule type="cellIs" dxfId="2122" priority="3274" operator="equal">
      <formula>"Heartbeat of iiSC board to CLB board will stop."</formula>
    </cfRule>
    <cfRule type="cellIs" dxfId="2121" priority="3275" stopIfTrue="1" operator="equal">
      <formula>"CLB will have no effect"</formula>
    </cfRule>
  </conditionalFormatting>
  <conditionalFormatting sqref="L328:M328 P328:U328">
    <cfRule type="containsText" dxfId="2120" priority="3271" operator="containsText" text="CLB will have no effect.">
      <formula>NOT(ISERROR(SEARCH("CLB will have no effect.",L328)))</formula>
    </cfRule>
    <cfRule type="containsText" dxfId="2119" priority="3272" stopIfTrue="1" operator="containsText" text="CLB will have no effects.">
      <formula>NOT(ISERROR(SEARCH("CLB will have no effects.",L328)))</formula>
    </cfRule>
  </conditionalFormatting>
  <conditionalFormatting sqref="L397:M397 P397:U397">
    <cfRule type="cellIs" dxfId="2118" priority="3268" operator="equal">
      <formula>"CLB close Command will be generated by Firmware of iiSC board"</formula>
    </cfRule>
  </conditionalFormatting>
  <conditionalFormatting sqref="L397:M397 P397:U397">
    <cfRule type="cellIs" dxfId="2117" priority="3269" operator="equal">
      <formula>"Heartbeat of iiSC board to CLB board will stop."</formula>
    </cfRule>
    <cfRule type="cellIs" dxfId="2116" priority="3270" stopIfTrue="1" operator="equal">
      <formula>"CLB will have no effect"</formula>
    </cfRule>
  </conditionalFormatting>
  <conditionalFormatting sqref="L397:M397 P397:U397">
    <cfRule type="containsText" dxfId="2115" priority="3266" operator="containsText" text="CLB will have no effect.">
      <formula>NOT(ISERROR(SEARCH("CLB will have no effect.",L397)))</formula>
    </cfRule>
    <cfRule type="containsText" dxfId="2114" priority="3267" stopIfTrue="1" operator="containsText" text="CLB will have no effects.">
      <formula>NOT(ISERROR(SEARCH("CLB will have no effects.",L397)))</formula>
    </cfRule>
  </conditionalFormatting>
  <conditionalFormatting sqref="L453:M453 P453:U453">
    <cfRule type="cellIs" dxfId="2113" priority="3263" operator="equal">
      <formula>"CLB close Command will be generated by Firmware of iiSC board"</formula>
    </cfRule>
  </conditionalFormatting>
  <conditionalFormatting sqref="L453:M453 P453:U453">
    <cfRule type="cellIs" dxfId="2112" priority="3264" operator="equal">
      <formula>"Heartbeat of iiSC board to CLB board will stop."</formula>
    </cfRule>
    <cfRule type="cellIs" dxfId="2111" priority="3265" stopIfTrue="1" operator="equal">
      <formula>"CLB will have no effect"</formula>
    </cfRule>
  </conditionalFormatting>
  <conditionalFormatting sqref="L453:M453 P453:U453">
    <cfRule type="containsText" dxfId="2110" priority="3261" operator="containsText" text="CLB will have no effect.">
      <formula>NOT(ISERROR(SEARCH("CLB will have no effect.",L453)))</formula>
    </cfRule>
    <cfRule type="containsText" dxfId="2109" priority="3262" stopIfTrue="1" operator="containsText" text="CLB will have no effects.">
      <formula>NOT(ISERROR(SEARCH("CLB will have no effects.",L453)))</formula>
    </cfRule>
  </conditionalFormatting>
  <conditionalFormatting sqref="L495:M495 P495:U495">
    <cfRule type="cellIs" dxfId="2108" priority="3258" operator="equal">
      <formula>"CLB close Command will be generated by Firmware of iiSC board"</formula>
    </cfRule>
  </conditionalFormatting>
  <conditionalFormatting sqref="L495:M495 P495:U495">
    <cfRule type="cellIs" dxfId="2107" priority="3259" operator="equal">
      <formula>"Heartbeat of iiSC board to CLB board will stop."</formula>
    </cfRule>
    <cfRule type="cellIs" dxfId="2106" priority="3260" stopIfTrue="1" operator="equal">
      <formula>"CLB will have no effect"</formula>
    </cfRule>
  </conditionalFormatting>
  <conditionalFormatting sqref="L495:M495 P495:U495">
    <cfRule type="containsText" dxfId="2105" priority="3256" operator="containsText" text="CLB will have no effect.">
      <formula>NOT(ISERROR(SEARCH("CLB will have no effect.",L495)))</formula>
    </cfRule>
    <cfRule type="containsText" dxfId="2104" priority="3257" stopIfTrue="1" operator="containsText" text="CLB will have no effects.">
      <formula>NOT(ISERROR(SEARCH("CLB will have no effects.",L495)))</formula>
    </cfRule>
  </conditionalFormatting>
  <conditionalFormatting sqref="L512:M512 P512:U512">
    <cfRule type="cellIs" dxfId="2103" priority="3253" operator="equal">
      <formula>"CLB close Command will be generated by Firmware of iiSC board"</formula>
    </cfRule>
  </conditionalFormatting>
  <conditionalFormatting sqref="L512:M512 P512:U512">
    <cfRule type="cellIs" dxfId="2102" priority="3254" operator="equal">
      <formula>"Heartbeat of iiSC board to CLB board will stop."</formula>
    </cfRule>
    <cfRule type="cellIs" dxfId="2101" priority="3255" stopIfTrue="1" operator="equal">
      <formula>"CLB will have no effect"</formula>
    </cfRule>
  </conditionalFormatting>
  <conditionalFormatting sqref="L512:M512 P512:U512">
    <cfRule type="containsText" dxfId="2100" priority="3251" operator="containsText" text="CLB will have no effect.">
      <formula>NOT(ISERROR(SEARCH("CLB will have no effect.",L512)))</formula>
    </cfRule>
    <cfRule type="containsText" dxfId="2099" priority="3252" stopIfTrue="1" operator="containsText" text="CLB will have no effects.">
      <formula>NOT(ISERROR(SEARCH("CLB will have no effects.",L512)))</formula>
    </cfRule>
  </conditionalFormatting>
  <conditionalFormatting sqref="L601:M601 P601:U601">
    <cfRule type="cellIs" dxfId="2098" priority="3248" operator="equal">
      <formula>"CLB close Command will be generated by Firmware of iiSC board"</formula>
    </cfRule>
  </conditionalFormatting>
  <conditionalFormatting sqref="L601:M601 P601:U601">
    <cfRule type="cellIs" dxfId="2097" priority="3249" operator="equal">
      <formula>"Heartbeat of iiSC board to CLB board will stop."</formula>
    </cfRule>
    <cfRule type="cellIs" dxfId="2096" priority="3250" stopIfTrue="1" operator="equal">
      <formula>"CLB will have no effect"</formula>
    </cfRule>
  </conditionalFormatting>
  <conditionalFormatting sqref="L601:M601 P601:U601">
    <cfRule type="containsText" dxfId="2095" priority="3246" operator="containsText" text="CLB will have no effect.">
      <formula>NOT(ISERROR(SEARCH("CLB will have no effect.",L601)))</formula>
    </cfRule>
    <cfRule type="containsText" dxfId="2094" priority="3247" stopIfTrue="1" operator="containsText" text="CLB will have no effects.">
      <formula>NOT(ISERROR(SEARCH("CLB will have no effects.",L601)))</formula>
    </cfRule>
  </conditionalFormatting>
  <conditionalFormatting sqref="L629:M629 P629:U629">
    <cfRule type="cellIs" dxfId="2093" priority="3243" operator="equal">
      <formula>"CLB close Command will be generated by Firmware of iiSC board"</formula>
    </cfRule>
  </conditionalFormatting>
  <conditionalFormatting sqref="L629:M629 P629:U629">
    <cfRule type="cellIs" dxfId="2092" priority="3244" operator="equal">
      <formula>"Heartbeat of iiSC board to CLB board will stop."</formula>
    </cfRule>
    <cfRule type="cellIs" dxfId="2091" priority="3245" stopIfTrue="1" operator="equal">
      <formula>"CLB will have no effect"</formula>
    </cfRule>
  </conditionalFormatting>
  <conditionalFormatting sqref="L629:M629 P629:U629">
    <cfRule type="containsText" dxfId="2090" priority="3241" operator="containsText" text="CLB will have no effect.">
      <formula>NOT(ISERROR(SEARCH("CLB will have no effect.",L629)))</formula>
    </cfRule>
    <cfRule type="containsText" dxfId="2089" priority="3242" stopIfTrue="1" operator="containsText" text="CLB will have no effects.">
      <formula>NOT(ISERROR(SEARCH("CLB will have no effects.",L629)))</formula>
    </cfRule>
  </conditionalFormatting>
  <conditionalFormatting sqref="L773:M773 P773:U773">
    <cfRule type="cellIs" dxfId="2088" priority="3238" operator="equal">
      <formula>"CLB close Command will be generated by Firmware of iiSC board"</formula>
    </cfRule>
  </conditionalFormatting>
  <conditionalFormatting sqref="L773:M773 P773:U773">
    <cfRule type="cellIs" dxfId="2087" priority="3239" operator="equal">
      <formula>"Heartbeat of iiSC board to CLB board will stop."</formula>
    </cfRule>
    <cfRule type="cellIs" dxfId="2086" priority="3240" stopIfTrue="1" operator="equal">
      <formula>"CLB will have no effect"</formula>
    </cfRule>
  </conditionalFormatting>
  <conditionalFormatting sqref="L773:M773 P773:U773">
    <cfRule type="containsText" dxfId="2085" priority="3236" operator="containsText" text="CLB will have no effect.">
      <formula>NOT(ISERROR(SEARCH("CLB will have no effect.",L773)))</formula>
    </cfRule>
    <cfRule type="containsText" dxfId="2084" priority="3237" stopIfTrue="1" operator="containsText" text="CLB will have no effects.">
      <formula>NOT(ISERROR(SEARCH("CLB will have no effects.",L773)))</formula>
    </cfRule>
  </conditionalFormatting>
  <conditionalFormatting sqref="L800:M800 P800:U800">
    <cfRule type="cellIs" dxfId="2083" priority="3233" operator="equal">
      <formula>"CLB close Command will be generated by Firmware of iiSC board"</formula>
    </cfRule>
  </conditionalFormatting>
  <conditionalFormatting sqref="L800:M800 P800:U800">
    <cfRule type="cellIs" dxfId="2082" priority="3234" operator="equal">
      <formula>"Heartbeat of iiSC board to CLB board will stop."</formula>
    </cfRule>
    <cfRule type="cellIs" dxfId="2081" priority="3235" stopIfTrue="1" operator="equal">
      <formula>"CLB will have no effect"</formula>
    </cfRule>
  </conditionalFormatting>
  <conditionalFormatting sqref="L800:M800 P800:U800">
    <cfRule type="containsText" dxfId="2080" priority="3231" operator="containsText" text="CLB will have no effect.">
      <formula>NOT(ISERROR(SEARCH("CLB will have no effect.",L800)))</formula>
    </cfRule>
    <cfRule type="containsText" dxfId="2079" priority="3232" stopIfTrue="1" operator="containsText" text="CLB will have no effects.">
      <formula>NOT(ISERROR(SEARCH("CLB will have no effects.",L800)))</formula>
    </cfRule>
  </conditionalFormatting>
  <conditionalFormatting sqref="N770">
    <cfRule type="cellIs" dxfId="2078" priority="3228" operator="greaterThanOrEqual">
      <formula>15</formula>
    </cfRule>
    <cfRule type="cellIs" dxfId="2077" priority="3229" operator="between">
      <formula>7</formula>
      <formula>14</formula>
    </cfRule>
    <cfRule type="cellIs" dxfId="2076" priority="3230" operator="lessThan">
      <formula>7</formula>
    </cfRule>
  </conditionalFormatting>
  <conditionalFormatting sqref="N771">
    <cfRule type="cellIs" dxfId="2075" priority="3225" operator="greaterThanOrEqual">
      <formula>15</formula>
    </cfRule>
    <cfRule type="cellIs" dxfId="2074" priority="3226" operator="between">
      <formula>7</formula>
      <formula>14</formula>
    </cfRule>
    <cfRule type="cellIs" dxfId="2073" priority="3227" operator="lessThan">
      <formula>7</formula>
    </cfRule>
  </conditionalFormatting>
  <conditionalFormatting sqref="N809">
    <cfRule type="cellIs" dxfId="2072" priority="3222" operator="greaterThanOrEqual">
      <formula>15</formula>
    </cfRule>
    <cfRule type="cellIs" dxfId="2071" priority="3223" operator="between">
      <formula>7</formula>
      <formula>14</formula>
    </cfRule>
    <cfRule type="cellIs" dxfId="2070" priority="3224" operator="lessThan">
      <formula>7</formula>
    </cfRule>
  </conditionalFormatting>
  <conditionalFormatting sqref="N810">
    <cfRule type="cellIs" dxfId="2069" priority="3219" operator="greaterThanOrEqual">
      <formula>15</formula>
    </cfRule>
    <cfRule type="cellIs" dxfId="2068" priority="3220" operator="between">
      <formula>7</formula>
      <formula>14</formula>
    </cfRule>
    <cfRule type="cellIs" dxfId="2067" priority="3221" operator="lessThan">
      <formula>7</formula>
    </cfRule>
  </conditionalFormatting>
  <conditionalFormatting sqref="N907">
    <cfRule type="cellIs" dxfId="2066" priority="3216" operator="greaterThanOrEqual">
      <formula>15</formula>
    </cfRule>
    <cfRule type="cellIs" dxfId="2065" priority="3217" operator="between">
      <formula>7</formula>
      <formula>14</formula>
    </cfRule>
    <cfRule type="cellIs" dxfId="2064" priority="3218" operator="lessThan">
      <formula>7</formula>
    </cfRule>
  </conditionalFormatting>
  <conditionalFormatting sqref="R560:R561">
    <cfRule type="cellIs" dxfId="2063" priority="3205" operator="greaterThanOrEqual">
      <formula>70</formula>
    </cfRule>
    <cfRule type="cellIs" dxfId="2062" priority="3206" operator="between">
      <formula>60</formula>
      <formula>69.99</formula>
    </cfRule>
    <cfRule type="cellIs" dxfId="2061" priority="3207" operator="between">
      <formula>50</formula>
      <formula>59.99</formula>
    </cfRule>
    <cfRule type="cellIs" dxfId="2060" priority="3208" operator="lessThan">
      <formula>50</formula>
    </cfRule>
  </conditionalFormatting>
  <conditionalFormatting sqref="N560">
    <cfRule type="cellIs" dxfId="2059" priority="3209" operator="greaterThanOrEqual">
      <formula>15</formula>
    </cfRule>
    <cfRule type="cellIs" dxfId="2058" priority="3210" operator="between">
      <formula>7</formula>
      <formula>14</formula>
    </cfRule>
    <cfRule type="cellIs" dxfId="2057" priority="3211" operator="lessThan">
      <formula>7</formula>
    </cfRule>
  </conditionalFormatting>
  <conditionalFormatting sqref="H560">
    <cfRule type="cellIs" dxfId="2056" priority="3213" operator="equal">
      <formula>"CLB close Command will be generated by Firmware of iiSC board"</formula>
    </cfRule>
  </conditionalFormatting>
  <conditionalFormatting sqref="H560">
    <cfRule type="cellIs" dxfId="2055" priority="3214" operator="equal">
      <formula>"Heartbeat of iiSC board to CLB board will stop."</formula>
    </cfRule>
    <cfRule type="cellIs" dxfId="2054" priority="3215" stopIfTrue="1" operator="equal">
      <formula>"CLB will have no effect"</formula>
    </cfRule>
  </conditionalFormatting>
  <conditionalFormatting sqref="H560">
    <cfRule type="containsText" dxfId="2053" priority="3200" operator="containsText" text="CLB will have no effect.">
      <formula>NOT(ISERROR(SEARCH("CLB will have no effect.",H560)))</formula>
    </cfRule>
    <cfRule type="containsText" dxfId="2052" priority="3201" stopIfTrue="1" operator="containsText" text="CLB will have no effects.">
      <formula>NOT(ISERROR(SEARCH("CLB will have no effects.",H560)))</formula>
    </cfRule>
  </conditionalFormatting>
  <conditionalFormatting sqref="H520">
    <cfRule type="containsText" dxfId="2051" priority="3139" operator="containsText" text="CLB will have no effect.">
      <formula>NOT(ISERROR(SEARCH("CLB will have no effect.",H520)))</formula>
    </cfRule>
    <cfRule type="containsText" dxfId="2050" priority="3140" stopIfTrue="1" operator="containsText" text="CLB will have no effects.">
      <formula>NOT(ISERROR(SEARCH("CLB will have no effects.",H520)))</formula>
    </cfRule>
  </conditionalFormatting>
  <conditionalFormatting sqref="R516">
    <cfRule type="cellIs" dxfId="2049" priority="3184" operator="greaterThanOrEqual">
      <formula>70</formula>
    </cfRule>
    <cfRule type="cellIs" dxfId="2048" priority="3185" operator="between">
      <formula>60</formula>
      <formula>69.99</formula>
    </cfRule>
    <cfRule type="cellIs" dxfId="2047" priority="3186" operator="between">
      <formula>50</formula>
      <formula>59.99</formula>
    </cfRule>
    <cfRule type="cellIs" dxfId="2046" priority="3187" operator="lessThan">
      <formula>50</formula>
    </cfRule>
  </conditionalFormatting>
  <conditionalFormatting sqref="N516">
    <cfRule type="cellIs" dxfId="2045" priority="3188" operator="greaterThanOrEqual">
      <formula>15</formula>
    </cfRule>
    <cfRule type="cellIs" dxfId="2044" priority="3189" operator="between">
      <formula>7</formula>
      <formula>14</formula>
    </cfRule>
    <cfRule type="cellIs" dxfId="2043" priority="3190" operator="lessThan">
      <formula>7</formula>
    </cfRule>
  </conditionalFormatting>
  <conditionalFormatting sqref="H516">
    <cfRule type="cellIs" dxfId="2042" priority="3192" operator="equal">
      <formula>"CLB close Command will be generated by Firmware of iiSC board"</formula>
    </cfRule>
  </conditionalFormatting>
  <conditionalFormatting sqref="H516">
    <cfRule type="cellIs" dxfId="2041" priority="3193" operator="equal">
      <formula>"Heartbeat of iiSC board to CLB board will stop."</formula>
    </cfRule>
    <cfRule type="cellIs" dxfId="2040" priority="3194" stopIfTrue="1" operator="equal">
      <formula>"CLB will have no effect"</formula>
    </cfRule>
  </conditionalFormatting>
  <conditionalFormatting sqref="H516">
    <cfRule type="containsText" dxfId="2039" priority="3182" operator="containsText" text="CLB will have no effect.">
      <formula>NOT(ISERROR(SEARCH("CLB will have no effect.",H516)))</formula>
    </cfRule>
    <cfRule type="containsText" dxfId="2038" priority="3183" stopIfTrue="1" operator="containsText" text="CLB will have no effects.">
      <formula>NOT(ISERROR(SEARCH("CLB will have no effects.",H516)))</formula>
    </cfRule>
  </conditionalFormatting>
  <conditionalFormatting sqref="R517">
    <cfRule type="cellIs" dxfId="2037" priority="3167" operator="greaterThanOrEqual">
      <formula>70</formula>
    </cfRule>
    <cfRule type="cellIs" dxfId="2036" priority="3168" operator="between">
      <formula>60</formula>
      <formula>69.99</formula>
    </cfRule>
    <cfRule type="cellIs" dxfId="2035" priority="3169" operator="between">
      <formula>50</formula>
      <formula>59.99</formula>
    </cfRule>
    <cfRule type="cellIs" dxfId="2034" priority="3170" operator="lessThan">
      <formula>50</formula>
    </cfRule>
  </conditionalFormatting>
  <conditionalFormatting sqref="N517">
    <cfRule type="cellIs" dxfId="2033" priority="3171" operator="greaterThanOrEqual">
      <formula>15</formula>
    </cfRule>
    <cfRule type="cellIs" dxfId="2032" priority="3172" operator="between">
      <formula>7</formula>
      <formula>14</formula>
    </cfRule>
    <cfRule type="cellIs" dxfId="2031" priority="3173" operator="lessThan">
      <formula>7</formula>
    </cfRule>
  </conditionalFormatting>
  <conditionalFormatting sqref="H517">
    <cfRule type="cellIs" dxfId="2030" priority="3174" operator="equal">
      <formula>"CLB close Command will be generated by Firmware of iiSC board"</formula>
    </cfRule>
  </conditionalFormatting>
  <conditionalFormatting sqref="H517">
    <cfRule type="cellIs" dxfId="2029" priority="3175" operator="equal">
      <formula>"Heartbeat of iiSC board to CLB board will stop."</formula>
    </cfRule>
    <cfRule type="cellIs" dxfId="2028" priority="3176" stopIfTrue="1" operator="equal">
      <formula>"CLB will have no effect"</formula>
    </cfRule>
  </conditionalFormatting>
  <conditionalFormatting sqref="H517">
    <cfRule type="containsText" dxfId="2027" priority="3165" operator="containsText" text="CLB will have no effect.">
      <formula>NOT(ISERROR(SEARCH("CLB will have no effect.",H517)))</formula>
    </cfRule>
    <cfRule type="containsText" dxfId="2026" priority="3166" stopIfTrue="1" operator="containsText" text="CLB will have no effects.">
      <formula>NOT(ISERROR(SEARCH("CLB will have no effects.",H517)))</formula>
    </cfRule>
  </conditionalFormatting>
  <conditionalFormatting sqref="H564">
    <cfRule type="cellIs" dxfId="2025" priority="3157" operator="equal">
      <formula>"CLB close Command will be generated by Firmware of iiSC board"</formula>
    </cfRule>
  </conditionalFormatting>
  <conditionalFormatting sqref="H564">
    <cfRule type="cellIs" dxfId="2024" priority="3158" operator="equal">
      <formula>"Heartbeat of iiSC board to CLB board will stop."</formula>
    </cfRule>
    <cfRule type="cellIs" dxfId="2023" priority="3159" stopIfTrue="1" operator="equal">
      <formula>"CLB will have no effect"</formula>
    </cfRule>
  </conditionalFormatting>
  <conditionalFormatting sqref="H564">
    <cfRule type="containsText" dxfId="2022" priority="3155" operator="containsText" text="CLB will have no effect.">
      <formula>NOT(ISERROR(SEARCH("CLB will have no effect.",H564)))</formula>
    </cfRule>
    <cfRule type="containsText" dxfId="2021" priority="3156" stopIfTrue="1" operator="containsText" text="CLB will have no effects.">
      <formula>NOT(ISERROR(SEARCH("CLB will have no effects.",H564)))</formula>
    </cfRule>
  </conditionalFormatting>
  <conditionalFormatting sqref="N519">
    <cfRule type="cellIs" dxfId="2020" priority="3149" operator="greaterThanOrEqual">
      <formula>15</formula>
    </cfRule>
    <cfRule type="cellIs" dxfId="2019" priority="3150" operator="between">
      <formula>7</formula>
      <formula>14</formula>
    </cfRule>
    <cfRule type="cellIs" dxfId="2018" priority="3151" operator="lessThan">
      <formula>7</formula>
    </cfRule>
  </conditionalFormatting>
  <conditionalFormatting sqref="H519">
    <cfRule type="cellIs" dxfId="2017" priority="3152" operator="equal">
      <formula>"CLB close Command will be generated by Firmware of iiSC board"</formula>
    </cfRule>
  </conditionalFormatting>
  <conditionalFormatting sqref="H519">
    <cfRule type="cellIs" dxfId="2016" priority="3153" operator="equal">
      <formula>"Heartbeat of iiSC board to CLB board will stop."</formula>
    </cfRule>
    <cfRule type="cellIs" dxfId="2015" priority="3154" stopIfTrue="1" operator="equal">
      <formula>"CLB will have no effect"</formula>
    </cfRule>
  </conditionalFormatting>
  <conditionalFormatting sqref="H519">
    <cfRule type="containsText" dxfId="2014" priority="3147" operator="containsText" text="CLB will have no effect.">
      <formula>NOT(ISERROR(SEARCH("CLB will have no effect.",H519)))</formula>
    </cfRule>
    <cfRule type="containsText" dxfId="2013" priority="3148" stopIfTrue="1" operator="containsText" text="CLB will have no effects.">
      <formula>NOT(ISERROR(SEARCH("CLB will have no effects.",H519)))</formula>
    </cfRule>
  </conditionalFormatting>
  <conditionalFormatting sqref="N520">
    <cfRule type="cellIs" dxfId="2012" priority="3141" operator="greaterThanOrEqual">
      <formula>15</formula>
    </cfRule>
    <cfRule type="cellIs" dxfId="2011" priority="3142" operator="between">
      <formula>7</formula>
      <formula>14</formula>
    </cfRule>
    <cfRule type="cellIs" dxfId="2010" priority="3143" operator="lessThan">
      <formula>7</formula>
    </cfRule>
  </conditionalFormatting>
  <conditionalFormatting sqref="H520">
    <cfRule type="cellIs" dxfId="2009" priority="3144" operator="equal">
      <formula>"CLB close Command will be generated by Firmware of iiSC board"</formula>
    </cfRule>
  </conditionalFormatting>
  <conditionalFormatting sqref="H520">
    <cfRule type="cellIs" dxfId="2008" priority="3145" operator="equal">
      <formula>"Heartbeat of iiSC board to CLB board will stop."</formula>
    </cfRule>
    <cfRule type="cellIs" dxfId="2007" priority="3146" stopIfTrue="1" operator="equal">
      <formula>"CLB will have no effect"</formula>
    </cfRule>
  </conditionalFormatting>
  <conditionalFormatting sqref="N1894">
    <cfRule type="cellIs" dxfId="2006" priority="3133" operator="greaterThanOrEqual">
      <formula>15</formula>
    </cfRule>
    <cfRule type="cellIs" dxfId="2005" priority="3134" operator="between">
      <formula>7</formula>
      <formula>14</formula>
    </cfRule>
    <cfRule type="cellIs" dxfId="2004" priority="3135" operator="lessThan">
      <formula>7</formula>
    </cfRule>
  </conditionalFormatting>
  <conditionalFormatting sqref="H1894">
    <cfRule type="cellIs" dxfId="2003" priority="3136" operator="equal">
      <formula>"CLB close Command will be generated by Firmware of iiSC board"</formula>
    </cfRule>
  </conditionalFormatting>
  <conditionalFormatting sqref="H1894">
    <cfRule type="cellIs" dxfId="2002" priority="3137" operator="equal">
      <formula>"Heartbeat of iiSC board to CLB board will stop."</formula>
    </cfRule>
    <cfRule type="cellIs" dxfId="2001" priority="3138" stopIfTrue="1" operator="equal">
      <formula>"CLB will have no effect"</formula>
    </cfRule>
  </conditionalFormatting>
  <conditionalFormatting sqref="H1894">
    <cfRule type="containsText" dxfId="2000" priority="3131" operator="containsText" text="CLB will have no effect.">
      <formula>NOT(ISERROR(SEARCH("CLB will have no effect.",H1894)))</formula>
    </cfRule>
    <cfRule type="containsText" dxfId="1999" priority="3132" stopIfTrue="1" operator="containsText" text="CLB will have no effects.">
      <formula>NOT(ISERROR(SEARCH("CLB will have no effects.",H1894)))</formula>
    </cfRule>
  </conditionalFormatting>
  <conditionalFormatting sqref="N1895">
    <cfRule type="cellIs" dxfId="1998" priority="3125" operator="greaterThanOrEqual">
      <formula>15</formula>
    </cfRule>
    <cfRule type="cellIs" dxfId="1997" priority="3126" operator="between">
      <formula>7</formula>
      <formula>14</formula>
    </cfRule>
    <cfRule type="cellIs" dxfId="1996" priority="3127" operator="lessThan">
      <formula>7</formula>
    </cfRule>
  </conditionalFormatting>
  <conditionalFormatting sqref="H1895">
    <cfRule type="cellIs" dxfId="1995" priority="3128" operator="equal">
      <formula>"CLB close Command will be generated by Firmware of iiSC board"</formula>
    </cfRule>
  </conditionalFormatting>
  <conditionalFormatting sqref="H1895">
    <cfRule type="cellIs" dxfId="1994" priority="3129" operator="equal">
      <formula>"Heartbeat of iiSC board to CLB board will stop."</formula>
    </cfRule>
    <cfRule type="cellIs" dxfId="1993" priority="3130" stopIfTrue="1" operator="equal">
      <formula>"CLB will have no effect"</formula>
    </cfRule>
  </conditionalFormatting>
  <conditionalFormatting sqref="H1895">
    <cfRule type="containsText" dxfId="1992" priority="3123" operator="containsText" text="CLB will have no effect.">
      <formula>NOT(ISERROR(SEARCH("CLB will have no effect.",H1895)))</formula>
    </cfRule>
    <cfRule type="containsText" dxfId="1991" priority="3124" stopIfTrue="1" operator="containsText" text="CLB will have no effects.">
      <formula>NOT(ISERROR(SEARCH("CLB will have no effects.",H1895)))</formula>
    </cfRule>
  </conditionalFormatting>
  <conditionalFormatting sqref="N1901">
    <cfRule type="cellIs" dxfId="1990" priority="3117" operator="greaterThanOrEqual">
      <formula>15</formula>
    </cfRule>
    <cfRule type="cellIs" dxfId="1989" priority="3118" operator="between">
      <formula>7</formula>
      <formula>14</formula>
    </cfRule>
    <cfRule type="cellIs" dxfId="1988" priority="3119" operator="lessThan">
      <formula>7</formula>
    </cfRule>
  </conditionalFormatting>
  <conditionalFormatting sqref="H1901">
    <cfRule type="cellIs" dxfId="1987" priority="3120" operator="equal">
      <formula>"CLB close Command will be generated by Firmware of iiSC board"</formula>
    </cfRule>
  </conditionalFormatting>
  <conditionalFormatting sqref="H1901">
    <cfRule type="cellIs" dxfId="1986" priority="3121" operator="equal">
      <formula>"Heartbeat of iiSC board to CLB board will stop."</formula>
    </cfRule>
    <cfRule type="cellIs" dxfId="1985" priority="3122" stopIfTrue="1" operator="equal">
      <formula>"CLB will have no effect"</formula>
    </cfRule>
  </conditionalFormatting>
  <conditionalFormatting sqref="H1901">
    <cfRule type="containsText" dxfId="1984" priority="3115" operator="containsText" text="CLB will have no effect.">
      <formula>NOT(ISERROR(SEARCH("CLB will have no effect.",H1901)))</formula>
    </cfRule>
    <cfRule type="containsText" dxfId="1983" priority="3116" stopIfTrue="1" operator="containsText" text="CLB will have no effects.">
      <formula>NOT(ISERROR(SEARCH("CLB will have no effects.",H1901)))</formula>
    </cfRule>
  </conditionalFormatting>
  <conditionalFormatting sqref="N1903">
    <cfRule type="cellIs" dxfId="1982" priority="3109" operator="greaterThanOrEqual">
      <formula>15</formula>
    </cfRule>
    <cfRule type="cellIs" dxfId="1981" priority="3110" operator="between">
      <formula>7</formula>
      <formula>14</formula>
    </cfRule>
    <cfRule type="cellIs" dxfId="1980" priority="3111" operator="lessThan">
      <formula>7</formula>
    </cfRule>
  </conditionalFormatting>
  <conditionalFormatting sqref="H1903">
    <cfRule type="cellIs" dxfId="1979" priority="3112" operator="equal">
      <formula>"CLB close Command will be generated by Firmware of iiSC board"</formula>
    </cfRule>
  </conditionalFormatting>
  <conditionalFormatting sqref="H1903">
    <cfRule type="cellIs" dxfId="1978" priority="3113" operator="equal">
      <formula>"Heartbeat of iiSC board to CLB board will stop."</formula>
    </cfRule>
    <cfRule type="cellIs" dxfId="1977" priority="3114" stopIfTrue="1" operator="equal">
      <formula>"CLB will have no effect"</formula>
    </cfRule>
  </conditionalFormatting>
  <conditionalFormatting sqref="H1903">
    <cfRule type="containsText" dxfId="1976" priority="3107" operator="containsText" text="CLB will have no effect.">
      <formula>NOT(ISERROR(SEARCH("CLB will have no effect.",H1903)))</formula>
    </cfRule>
    <cfRule type="containsText" dxfId="1975" priority="3108" stopIfTrue="1" operator="containsText" text="CLB will have no effects.">
      <formula>NOT(ISERROR(SEARCH("CLB will have no effects.",H1903)))</formula>
    </cfRule>
  </conditionalFormatting>
  <conditionalFormatting sqref="N1905">
    <cfRule type="cellIs" dxfId="1974" priority="3101" operator="greaterThanOrEqual">
      <formula>15</formula>
    </cfRule>
    <cfRule type="cellIs" dxfId="1973" priority="3102" operator="between">
      <formula>7</formula>
      <formula>14</formula>
    </cfRule>
    <cfRule type="cellIs" dxfId="1972" priority="3103" operator="lessThan">
      <formula>7</formula>
    </cfRule>
  </conditionalFormatting>
  <conditionalFormatting sqref="H1905">
    <cfRule type="cellIs" dxfId="1971" priority="3104" operator="equal">
      <formula>"CLB close Command will be generated by Firmware of iiSC board"</formula>
    </cfRule>
  </conditionalFormatting>
  <conditionalFormatting sqref="H1905">
    <cfRule type="cellIs" dxfId="1970" priority="3105" operator="equal">
      <formula>"Heartbeat of iiSC board to CLB board will stop."</formula>
    </cfRule>
    <cfRule type="cellIs" dxfId="1969" priority="3106" stopIfTrue="1" operator="equal">
      <formula>"CLB will have no effect"</formula>
    </cfRule>
  </conditionalFormatting>
  <conditionalFormatting sqref="H1905">
    <cfRule type="containsText" dxfId="1968" priority="3099" operator="containsText" text="CLB will have no effect.">
      <formula>NOT(ISERROR(SEARCH("CLB will have no effect.",H1905)))</formula>
    </cfRule>
    <cfRule type="containsText" dxfId="1967" priority="3100" stopIfTrue="1" operator="containsText" text="CLB will have no effects.">
      <formula>NOT(ISERROR(SEARCH("CLB will have no effects.",H1905)))</formula>
    </cfRule>
  </conditionalFormatting>
  <conditionalFormatting sqref="N1907">
    <cfRule type="cellIs" dxfId="1966" priority="3093" operator="greaterThanOrEqual">
      <formula>15</formula>
    </cfRule>
    <cfRule type="cellIs" dxfId="1965" priority="3094" operator="between">
      <formula>7</formula>
      <formula>14</formula>
    </cfRule>
    <cfRule type="cellIs" dxfId="1964" priority="3095" operator="lessThan">
      <formula>7</formula>
    </cfRule>
  </conditionalFormatting>
  <conditionalFormatting sqref="H1907">
    <cfRule type="cellIs" dxfId="1963" priority="3096" operator="equal">
      <formula>"CLB close Command will be generated by Firmware of iiSC board"</formula>
    </cfRule>
  </conditionalFormatting>
  <conditionalFormatting sqref="H1907">
    <cfRule type="cellIs" dxfId="1962" priority="3097" operator="equal">
      <formula>"Heartbeat of iiSC board to CLB board will stop."</formula>
    </cfRule>
    <cfRule type="cellIs" dxfId="1961" priority="3098" stopIfTrue="1" operator="equal">
      <formula>"CLB will have no effect"</formula>
    </cfRule>
  </conditionalFormatting>
  <conditionalFormatting sqref="H1907">
    <cfRule type="containsText" dxfId="1960" priority="3091" operator="containsText" text="CLB will have no effect.">
      <formula>NOT(ISERROR(SEARCH("CLB will have no effect.",H1907)))</formula>
    </cfRule>
    <cfRule type="containsText" dxfId="1959" priority="3092" stopIfTrue="1" operator="containsText" text="CLB will have no effects.">
      <formula>NOT(ISERROR(SEARCH("CLB will have no effects.",H1907)))</formula>
    </cfRule>
  </conditionalFormatting>
  <conditionalFormatting sqref="N1909">
    <cfRule type="cellIs" dxfId="1958" priority="3085" operator="greaterThanOrEqual">
      <formula>15</formula>
    </cfRule>
    <cfRule type="cellIs" dxfId="1957" priority="3086" operator="between">
      <formula>7</formula>
      <formula>14</formula>
    </cfRule>
    <cfRule type="cellIs" dxfId="1956" priority="3087" operator="lessThan">
      <formula>7</formula>
    </cfRule>
  </conditionalFormatting>
  <conditionalFormatting sqref="H1909">
    <cfRule type="cellIs" dxfId="1955" priority="3088" operator="equal">
      <formula>"CLB close Command will be generated by Firmware of iiSC board"</formula>
    </cfRule>
  </conditionalFormatting>
  <conditionalFormatting sqref="H1909">
    <cfRule type="cellIs" dxfId="1954" priority="3089" operator="equal">
      <formula>"Heartbeat of iiSC board to CLB board will stop."</formula>
    </cfRule>
    <cfRule type="cellIs" dxfId="1953" priority="3090" stopIfTrue="1" operator="equal">
      <formula>"CLB will have no effect"</formula>
    </cfRule>
  </conditionalFormatting>
  <conditionalFormatting sqref="H1909">
    <cfRule type="containsText" dxfId="1952" priority="3083" operator="containsText" text="CLB will have no effect.">
      <formula>NOT(ISERROR(SEARCH("CLB will have no effect.",H1909)))</formula>
    </cfRule>
    <cfRule type="containsText" dxfId="1951" priority="3084" stopIfTrue="1" operator="containsText" text="CLB will have no effects.">
      <formula>NOT(ISERROR(SEARCH("CLB will have no effects.",H1909)))</formula>
    </cfRule>
  </conditionalFormatting>
  <conditionalFormatting sqref="N1911">
    <cfRule type="cellIs" dxfId="1950" priority="3077" operator="greaterThanOrEqual">
      <formula>15</formula>
    </cfRule>
    <cfRule type="cellIs" dxfId="1949" priority="3078" operator="between">
      <formula>7</formula>
      <formula>14</formula>
    </cfRule>
    <cfRule type="cellIs" dxfId="1948" priority="3079" operator="lessThan">
      <formula>7</formula>
    </cfRule>
  </conditionalFormatting>
  <conditionalFormatting sqref="H1911">
    <cfRule type="cellIs" dxfId="1947" priority="3080" operator="equal">
      <formula>"CLB close Command will be generated by Firmware of iiSC board"</formula>
    </cfRule>
  </conditionalFormatting>
  <conditionalFormatting sqref="H1911">
    <cfRule type="cellIs" dxfId="1946" priority="3081" operator="equal">
      <formula>"Heartbeat of iiSC board to CLB board will stop."</formula>
    </cfRule>
    <cfRule type="cellIs" dxfId="1945" priority="3082" stopIfTrue="1" operator="equal">
      <formula>"CLB will have no effect"</formula>
    </cfRule>
  </conditionalFormatting>
  <conditionalFormatting sqref="H1911">
    <cfRule type="containsText" dxfId="1944" priority="3075" operator="containsText" text="CLB will have no effect.">
      <formula>NOT(ISERROR(SEARCH("CLB will have no effect.",H1911)))</formula>
    </cfRule>
    <cfRule type="containsText" dxfId="1943" priority="3076" stopIfTrue="1" operator="containsText" text="CLB will have no effects.">
      <formula>NOT(ISERROR(SEARCH("CLB will have no effects.",H1911)))</formula>
    </cfRule>
  </conditionalFormatting>
  <conditionalFormatting sqref="H1594">
    <cfRule type="cellIs" dxfId="1942" priority="3068" operator="equal">
      <formula>"CLB close Command will be generated by Firmware of iiSC board"</formula>
    </cfRule>
  </conditionalFormatting>
  <conditionalFormatting sqref="H1594">
    <cfRule type="cellIs" dxfId="1941" priority="3069" operator="equal">
      <formula>"Heartbeat of iiSC board to CLB board will stop."</formula>
    </cfRule>
    <cfRule type="cellIs" dxfId="1940" priority="3070" stopIfTrue="1" operator="equal">
      <formula>"CLB will have no effect"</formula>
    </cfRule>
  </conditionalFormatting>
  <conditionalFormatting sqref="H1594">
    <cfRule type="containsText" dxfId="1939" priority="3063" operator="containsText" text="CLB will have no effect.">
      <formula>NOT(ISERROR(SEARCH("CLB will have no effect.",H1594)))</formula>
    </cfRule>
    <cfRule type="containsText" dxfId="1938" priority="3064" stopIfTrue="1" operator="containsText" text="CLB will have no effects.">
      <formula>NOT(ISERROR(SEARCH("CLB will have no effects.",H1594)))</formula>
    </cfRule>
  </conditionalFormatting>
  <conditionalFormatting sqref="N1702">
    <cfRule type="cellIs" dxfId="1937" priority="3049" operator="greaterThanOrEqual">
      <formula>15</formula>
    </cfRule>
    <cfRule type="cellIs" dxfId="1936" priority="3050" operator="between">
      <formula>7</formula>
      <formula>14</formula>
    </cfRule>
    <cfRule type="cellIs" dxfId="1935" priority="3051" operator="lessThan">
      <formula>7</formula>
    </cfRule>
  </conditionalFormatting>
  <conditionalFormatting sqref="H1702">
    <cfRule type="cellIs" dxfId="1934" priority="3052" operator="equal">
      <formula>"CLB close Command will be generated by Firmware of iiSC board"</formula>
    </cfRule>
  </conditionalFormatting>
  <conditionalFormatting sqref="H1702">
    <cfRule type="cellIs" dxfId="1933" priority="3053" operator="equal">
      <formula>"Heartbeat of iiSC board to CLB board will stop."</formula>
    </cfRule>
    <cfRule type="cellIs" dxfId="1932" priority="3054" stopIfTrue="1" operator="equal">
      <formula>"CLB will have no effect"</formula>
    </cfRule>
  </conditionalFormatting>
  <conditionalFormatting sqref="H1702">
    <cfRule type="containsText" dxfId="1931" priority="3047" operator="containsText" text="CLB will have no effect.">
      <formula>NOT(ISERROR(SEARCH("CLB will have no effect.",H1702)))</formula>
    </cfRule>
    <cfRule type="containsText" dxfId="1930" priority="3048" stopIfTrue="1" operator="containsText" text="CLB will have no effects.">
      <formula>NOT(ISERROR(SEARCH("CLB will have no effects.",H1702)))</formula>
    </cfRule>
  </conditionalFormatting>
  <conditionalFormatting sqref="N1732">
    <cfRule type="cellIs" dxfId="1929" priority="3041" operator="greaterThanOrEqual">
      <formula>15</formula>
    </cfRule>
    <cfRule type="cellIs" dxfId="1928" priority="3042" operator="between">
      <formula>7</formula>
      <formula>14</formula>
    </cfRule>
    <cfRule type="cellIs" dxfId="1927" priority="3043" operator="lessThan">
      <formula>7</formula>
    </cfRule>
  </conditionalFormatting>
  <conditionalFormatting sqref="H1732">
    <cfRule type="cellIs" dxfId="1926" priority="3044" operator="equal">
      <formula>"CLB close Command will be generated by Firmware of iiSC board"</formula>
    </cfRule>
  </conditionalFormatting>
  <conditionalFormatting sqref="H1732">
    <cfRule type="cellIs" dxfId="1925" priority="3045" operator="equal">
      <formula>"Heartbeat of iiSC board to CLB board will stop."</formula>
    </cfRule>
    <cfRule type="cellIs" dxfId="1924" priority="3046" stopIfTrue="1" operator="equal">
      <formula>"CLB will have no effect"</formula>
    </cfRule>
  </conditionalFormatting>
  <conditionalFormatting sqref="H1732">
    <cfRule type="containsText" dxfId="1923" priority="3039" operator="containsText" text="CLB will have no effect.">
      <formula>NOT(ISERROR(SEARCH("CLB will have no effect.",H1732)))</formula>
    </cfRule>
    <cfRule type="containsText" dxfId="1922" priority="3040" stopIfTrue="1" operator="containsText" text="CLB will have no effects.">
      <formula>NOT(ISERROR(SEARCH("CLB will have no effects.",H1732)))</formula>
    </cfRule>
  </conditionalFormatting>
  <conditionalFormatting sqref="N1760">
    <cfRule type="cellIs" dxfId="1921" priority="3028" operator="greaterThanOrEqual">
      <formula>15</formula>
    </cfRule>
    <cfRule type="cellIs" dxfId="1920" priority="3029" operator="between">
      <formula>7</formula>
      <formula>14</formula>
    </cfRule>
    <cfRule type="cellIs" dxfId="1919" priority="3030" operator="lessThan">
      <formula>7</formula>
    </cfRule>
  </conditionalFormatting>
  <conditionalFormatting sqref="H1760">
    <cfRule type="cellIs" dxfId="1918" priority="3031" operator="equal">
      <formula>"CLB close Command will be generated by Firmware of iiSC board"</formula>
    </cfRule>
  </conditionalFormatting>
  <conditionalFormatting sqref="H1760">
    <cfRule type="cellIs" dxfId="1917" priority="3032" operator="equal">
      <formula>"Heartbeat of iiSC board to CLB board will stop."</formula>
    </cfRule>
    <cfRule type="cellIs" dxfId="1916" priority="3033" stopIfTrue="1" operator="equal">
      <formula>"CLB will have no effect"</formula>
    </cfRule>
  </conditionalFormatting>
  <conditionalFormatting sqref="H1760">
    <cfRule type="containsText" dxfId="1915" priority="3026" operator="containsText" text="CLB will have no effect.">
      <formula>NOT(ISERROR(SEARCH("CLB will have no effect.",H1760)))</formula>
    </cfRule>
    <cfRule type="containsText" dxfId="1914" priority="3027" stopIfTrue="1" operator="containsText" text="CLB will have no effects.">
      <formula>NOT(ISERROR(SEARCH("CLB will have no effects.",H1760)))</formula>
    </cfRule>
  </conditionalFormatting>
  <conditionalFormatting sqref="N1790">
    <cfRule type="cellIs" dxfId="1913" priority="3015" operator="greaterThanOrEqual">
      <formula>15</formula>
    </cfRule>
    <cfRule type="cellIs" dxfId="1912" priority="3016" operator="between">
      <formula>7</formula>
      <formula>14</formula>
    </cfRule>
    <cfRule type="cellIs" dxfId="1911" priority="3017" operator="lessThan">
      <formula>7</formula>
    </cfRule>
  </conditionalFormatting>
  <conditionalFormatting sqref="H1790">
    <cfRule type="cellIs" dxfId="1910" priority="3018" operator="equal">
      <formula>"CLB close Command will be generated by Firmware of iiSC board"</formula>
    </cfRule>
  </conditionalFormatting>
  <conditionalFormatting sqref="H1790">
    <cfRule type="cellIs" dxfId="1909" priority="3019" operator="equal">
      <formula>"Heartbeat of iiSC board to CLB board will stop."</formula>
    </cfRule>
    <cfRule type="cellIs" dxfId="1908" priority="3020" stopIfTrue="1" operator="equal">
      <formula>"CLB will have no effect"</formula>
    </cfRule>
  </conditionalFormatting>
  <conditionalFormatting sqref="H1790">
    <cfRule type="containsText" dxfId="1907" priority="3013" operator="containsText" text="CLB will have no effect.">
      <formula>NOT(ISERROR(SEARCH("CLB will have no effect.",H1790)))</formula>
    </cfRule>
    <cfRule type="containsText" dxfId="1906" priority="3014" stopIfTrue="1" operator="containsText" text="CLB will have no effects.">
      <formula>NOT(ISERROR(SEARCH("CLB will have no effects.",H1790)))</formula>
    </cfRule>
  </conditionalFormatting>
  <conditionalFormatting sqref="N1867">
    <cfRule type="cellIs" dxfId="1905" priority="2976" operator="greaterThanOrEqual">
      <formula>15</formula>
    </cfRule>
    <cfRule type="cellIs" dxfId="1904" priority="2977" operator="between">
      <formula>7</formula>
      <formula>14</formula>
    </cfRule>
    <cfRule type="cellIs" dxfId="1903" priority="2978" operator="lessThan">
      <formula>7</formula>
    </cfRule>
  </conditionalFormatting>
  <conditionalFormatting sqref="N1828">
    <cfRule type="cellIs" dxfId="1902" priority="2950" operator="greaterThanOrEqual">
      <formula>15</formula>
    </cfRule>
    <cfRule type="cellIs" dxfId="1901" priority="2951" operator="between">
      <formula>7</formula>
      <formula>14</formula>
    </cfRule>
    <cfRule type="cellIs" dxfId="1900" priority="2952" operator="lessThan">
      <formula>7</formula>
    </cfRule>
  </conditionalFormatting>
  <conditionalFormatting sqref="N1834">
    <cfRule type="cellIs" dxfId="1899" priority="2924" operator="greaterThanOrEqual">
      <formula>15</formula>
    </cfRule>
    <cfRule type="cellIs" dxfId="1898" priority="2925" operator="between">
      <formula>7</formula>
      <formula>14</formula>
    </cfRule>
    <cfRule type="cellIs" dxfId="1897" priority="2926" operator="lessThan">
      <formula>7</formula>
    </cfRule>
  </conditionalFormatting>
  <conditionalFormatting sqref="R1917:R1919">
    <cfRule type="cellIs" dxfId="1896" priority="2911" operator="greaterThanOrEqual">
      <formula>70</formula>
    </cfRule>
    <cfRule type="cellIs" dxfId="1895" priority="2912" operator="between">
      <formula>60</formula>
      <formula>69.99</formula>
    </cfRule>
    <cfRule type="cellIs" dxfId="1894" priority="2913" operator="between">
      <formula>50</formula>
      <formula>59.99</formula>
    </cfRule>
    <cfRule type="cellIs" dxfId="1893" priority="2914" operator="lessThan">
      <formula>50</formula>
    </cfRule>
  </conditionalFormatting>
  <conditionalFormatting sqref="N1917:N1918">
    <cfRule type="cellIs" dxfId="1892" priority="2915" operator="greaterThanOrEqual">
      <formula>15</formula>
    </cfRule>
    <cfRule type="cellIs" dxfId="1891" priority="2916" operator="between">
      <formula>7</formula>
      <formula>14</formula>
    </cfRule>
    <cfRule type="cellIs" dxfId="1890" priority="2917" operator="lessThan">
      <formula>7</formula>
    </cfRule>
  </conditionalFormatting>
  <conditionalFormatting sqref="H1917:H1918">
    <cfRule type="cellIs" dxfId="1889" priority="2919" operator="equal">
      <formula>"CLB close Command will be generated by Firmware of iiSC board"</formula>
    </cfRule>
  </conditionalFormatting>
  <conditionalFormatting sqref="H1917:H1918">
    <cfRule type="cellIs" dxfId="1888" priority="2920" operator="equal">
      <formula>"Heartbeat of iiSC board to CLB board will stop."</formula>
    </cfRule>
    <cfRule type="cellIs" dxfId="1887" priority="2921" stopIfTrue="1" operator="equal">
      <formula>"CLB will have no effect"</formula>
    </cfRule>
  </conditionalFormatting>
  <conditionalFormatting sqref="H1917:H1918">
    <cfRule type="containsText" dxfId="1886" priority="2909" operator="containsText" text="CLB will have no effect.">
      <formula>NOT(ISERROR(SEARCH("CLB will have no effect.",H1917)))</formula>
    </cfRule>
    <cfRule type="containsText" dxfId="1885" priority="2910" stopIfTrue="1" operator="containsText" text="CLB will have no effects.">
      <formula>NOT(ISERROR(SEARCH("CLB will have no effects.",H1917)))</formula>
    </cfRule>
  </conditionalFormatting>
  <conditionalFormatting sqref="R1604:R1606">
    <cfRule type="cellIs" dxfId="1884" priority="2677" operator="greaterThanOrEqual">
      <formula>70</formula>
    </cfRule>
    <cfRule type="cellIs" dxfId="1883" priority="2678" operator="between">
      <formula>60</formula>
      <formula>69.99</formula>
    </cfRule>
    <cfRule type="cellIs" dxfId="1882" priority="2679" operator="between">
      <formula>50</formula>
      <formula>59.99</formula>
    </cfRule>
    <cfRule type="cellIs" dxfId="1881" priority="2680" operator="lessThan">
      <formula>50</formula>
    </cfRule>
  </conditionalFormatting>
  <conditionalFormatting sqref="R1616:R1618">
    <cfRule type="cellIs" dxfId="1880" priority="2659" operator="greaterThanOrEqual">
      <formula>70</formula>
    </cfRule>
    <cfRule type="cellIs" dxfId="1879" priority="2660" operator="between">
      <formula>60</formula>
      <formula>69.99</formula>
    </cfRule>
    <cfRule type="cellIs" dxfId="1878" priority="2661" operator="between">
      <formula>50</formula>
      <formula>59.99</formula>
    </cfRule>
    <cfRule type="cellIs" dxfId="1877" priority="2662" operator="lessThan">
      <formula>50</formula>
    </cfRule>
  </conditionalFormatting>
  <conditionalFormatting sqref="N1616:N1618">
    <cfRule type="cellIs" dxfId="1876" priority="2663" operator="greaterThanOrEqual">
      <formula>15</formula>
    </cfRule>
    <cfRule type="cellIs" dxfId="1875" priority="2664" operator="between">
      <formula>7</formula>
      <formula>14</formula>
    </cfRule>
    <cfRule type="cellIs" dxfId="1874" priority="2665" operator="lessThan">
      <formula>7</formula>
    </cfRule>
  </conditionalFormatting>
  <conditionalFormatting sqref="H1616:H1617">
    <cfRule type="cellIs" dxfId="1873" priority="2667" operator="equal">
      <formula>"CLB close Command will be generated by Firmware of iiSC board"</formula>
    </cfRule>
  </conditionalFormatting>
  <conditionalFormatting sqref="H1616:H1617">
    <cfRule type="cellIs" dxfId="1872" priority="2668" operator="equal">
      <formula>"Heartbeat of iiSC board to CLB board will stop."</formula>
    </cfRule>
    <cfRule type="cellIs" dxfId="1871" priority="2669" stopIfTrue="1" operator="equal">
      <formula>"CLB will have no effect"</formula>
    </cfRule>
  </conditionalFormatting>
  <conditionalFormatting sqref="H1616:H1617">
    <cfRule type="containsText" dxfId="1870" priority="2657" operator="containsText" text="CLB will have no effect.">
      <formula>NOT(ISERROR(SEARCH("CLB will have no effect.",H1616)))</formula>
    </cfRule>
    <cfRule type="containsText" dxfId="1869" priority="2658" stopIfTrue="1" operator="containsText" text="CLB will have no effects.">
      <formula>NOT(ISERROR(SEARCH("CLB will have no effects.",H1616)))</formula>
    </cfRule>
  </conditionalFormatting>
  <conditionalFormatting sqref="H1618">
    <cfRule type="cellIs" dxfId="1868" priority="2654" operator="equal">
      <formula>"CLB close Command will be generated by Firmware of iiSC board"</formula>
    </cfRule>
  </conditionalFormatting>
  <conditionalFormatting sqref="H1618">
    <cfRule type="cellIs" dxfId="1867" priority="2655" operator="equal">
      <formula>"Heartbeat of iiSC board to CLB board will stop."</formula>
    </cfRule>
    <cfRule type="cellIs" dxfId="1866" priority="2656" stopIfTrue="1" operator="equal">
      <formula>"CLB will have no effect"</formula>
    </cfRule>
  </conditionalFormatting>
  <conditionalFormatting sqref="H1618">
    <cfRule type="containsText" dxfId="1865" priority="2652" operator="containsText" text="CLB will have no effect.">
      <formula>NOT(ISERROR(SEARCH("CLB will have no effect.",H1618)))</formula>
    </cfRule>
    <cfRule type="containsText" dxfId="1864" priority="2653" stopIfTrue="1" operator="containsText" text="CLB will have no effects.">
      <formula>NOT(ISERROR(SEARCH("CLB will have no effects.",H1618)))</formula>
    </cfRule>
  </conditionalFormatting>
  <conditionalFormatting sqref="R1628:R1630">
    <cfRule type="cellIs" dxfId="1863" priority="2641" operator="greaterThanOrEqual">
      <formula>70</formula>
    </cfRule>
    <cfRule type="cellIs" dxfId="1862" priority="2642" operator="between">
      <formula>60</formula>
      <formula>69.99</formula>
    </cfRule>
    <cfRule type="cellIs" dxfId="1861" priority="2643" operator="between">
      <formula>50</formula>
      <formula>59.99</formula>
    </cfRule>
    <cfRule type="cellIs" dxfId="1860" priority="2644" operator="lessThan">
      <formula>50</formula>
    </cfRule>
  </conditionalFormatting>
  <conditionalFormatting sqref="R1656:R1658">
    <cfRule type="cellIs" dxfId="1859" priority="2623" operator="greaterThanOrEqual">
      <formula>70</formula>
    </cfRule>
    <cfRule type="cellIs" dxfId="1858" priority="2624" operator="between">
      <formula>60</formula>
      <formula>69.99</formula>
    </cfRule>
    <cfRule type="cellIs" dxfId="1857" priority="2625" operator="between">
      <formula>50</formula>
      <formula>59.99</formula>
    </cfRule>
    <cfRule type="cellIs" dxfId="1856" priority="2626" operator="lessThan">
      <formula>50</formula>
    </cfRule>
  </conditionalFormatting>
  <conditionalFormatting sqref="R1595:R1597">
    <cfRule type="cellIs" dxfId="1855" priority="2560" operator="greaterThanOrEqual">
      <formula>70</formula>
    </cfRule>
    <cfRule type="cellIs" dxfId="1854" priority="2561" operator="between">
      <formula>60</formula>
      <formula>69.99</formula>
    </cfRule>
    <cfRule type="cellIs" dxfId="1853" priority="2562" operator="between">
      <formula>50</formula>
      <formula>59.99</formula>
    </cfRule>
    <cfRule type="cellIs" dxfId="1852" priority="2563" operator="lessThan">
      <formula>50</formula>
    </cfRule>
  </conditionalFormatting>
  <conditionalFormatting sqref="R1607:R1609">
    <cfRule type="cellIs" dxfId="1851" priority="2506" operator="greaterThanOrEqual">
      <formula>70</formula>
    </cfRule>
    <cfRule type="cellIs" dxfId="1850" priority="2507" operator="between">
      <formula>60</formula>
      <formula>69.99</formula>
    </cfRule>
    <cfRule type="cellIs" dxfId="1849" priority="2508" operator="between">
      <formula>50</formula>
      <formula>59.99</formula>
    </cfRule>
    <cfRule type="cellIs" dxfId="1848" priority="2509" operator="lessThan">
      <formula>50</formula>
    </cfRule>
  </conditionalFormatting>
  <conditionalFormatting sqref="R1610:R1612">
    <cfRule type="cellIs" dxfId="1847" priority="2488" operator="greaterThanOrEqual">
      <formula>70</formula>
    </cfRule>
    <cfRule type="cellIs" dxfId="1846" priority="2489" operator="between">
      <formula>60</formula>
      <formula>69.99</formula>
    </cfRule>
    <cfRule type="cellIs" dxfId="1845" priority="2490" operator="between">
      <formula>50</formula>
      <formula>59.99</formula>
    </cfRule>
    <cfRule type="cellIs" dxfId="1844" priority="2491" operator="lessThan">
      <formula>50</formula>
    </cfRule>
  </conditionalFormatting>
  <conditionalFormatting sqref="R1613:R1615">
    <cfRule type="cellIs" dxfId="1843" priority="2470" operator="greaterThanOrEqual">
      <formula>70</formula>
    </cfRule>
    <cfRule type="cellIs" dxfId="1842" priority="2471" operator="between">
      <formula>60</formula>
      <formula>69.99</formula>
    </cfRule>
    <cfRule type="cellIs" dxfId="1841" priority="2472" operator="between">
      <formula>50</formula>
      <formula>59.99</formula>
    </cfRule>
    <cfRule type="cellIs" dxfId="1840" priority="2473" operator="lessThan">
      <formula>50</formula>
    </cfRule>
  </conditionalFormatting>
  <conditionalFormatting sqref="R1619:R1621">
    <cfRule type="cellIs" dxfId="1839" priority="2452" operator="greaterThanOrEqual">
      <formula>70</formula>
    </cfRule>
    <cfRule type="cellIs" dxfId="1838" priority="2453" operator="between">
      <formula>60</formula>
      <formula>69.99</formula>
    </cfRule>
    <cfRule type="cellIs" dxfId="1837" priority="2454" operator="between">
      <formula>50</formula>
      <formula>59.99</formula>
    </cfRule>
    <cfRule type="cellIs" dxfId="1836" priority="2455" operator="lessThan">
      <formula>50</formula>
    </cfRule>
  </conditionalFormatting>
  <conditionalFormatting sqref="H1704">
    <cfRule type="cellIs" dxfId="1835" priority="2058" operator="equal">
      <formula>"CLB close Command will be generated by Firmware of iiSC board"</formula>
    </cfRule>
  </conditionalFormatting>
  <conditionalFormatting sqref="H1704">
    <cfRule type="cellIs" dxfId="1834" priority="2059" operator="equal">
      <formula>"Heartbeat of iiSC board to CLB board will stop."</formula>
    </cfRule>
    <cfRule type="cellIs" dxfId="1833" priority="2060" stopIfTrue="1" operator="equal">
      <formula>"CLB will have no effect"</formula>
    </cfRule>
  </conditionalFormatting>
  <conditionalFormatting sqref="R1622:R1624">
    <cfRule type="cellIs" dxfId="1832" priority="2434" operator="greaterThanOrEqual">
      <formula>70</formula>
    </cfRule>
    <cfRule type="cellIs" dxfId="1831" priority="2435" operator="between">
      <formula>60</formula>
      <formula>69.99</formula>
    </cfRule>
    <cfRule type="cellIs" dxfId="1830" priority="2436" operator="between">
      <formula>50</formula>
      <formula>59.99</formula>
    </cfRule>
    <cfRule type="cellIs" dxfId="1829" priority="2437" operator="lessThan">
      <formula>50</formula>
    </cfRule>
  </conditionalFormatting>
  <conditionalFormatting sqref="R1625:R1627">
    <cfRule type="cellIs" dxfId="1828" priority="2416" operator="greaterThanOrEqual">
      <formula>70</formula>
    </cfRule>
    <cfRule type="cellIs" dxfId="1827" priority="2417" operator="between">
      <formula>60</formula>
      <formula>69.99</formula>
    </cfRule>
    <cfRule type="cellIs" dxfId="1826" priority="2418" operator="between">
      <formula>50</formula>
      <formula>59.99</formula>
    </cfRule>
    <cfRule type="cellIs" dxfId="1825" priority="2419" operator="lessThan">
      <formula>50</formula>
    </cfRule>
  </conditionalFormatting>
  <conditionalFormatting sqref="H1705">
    <cfRule type="containsText" dxfId="1824" priority="2040" operator="containsText" text="CLB will have no effect.">
      <formula>NOT(ISERROR(SEARCH("CLB will have no effect.",H1705)))</formula>
    </cfRule>
    <cfRule type="containsText" dxfId="1823" priority="2041" stopIfTrue="1" operator="containsText" text="CLB will have no effects.">
      <formula>NOT(ISERROR(SEARCH("CLB will have no effects.",H1705)))</formula>
    </cfRule>
  </conditionalFormatting>
  <conditionalFormatting sqref="R1647:R1648">
    <cfRule type="cellIs" dxfId="1822" priority="2344" operator="greaterThanOrEqual">
      <formula>70</formula>
    </cfRule>
    <cfRule type="cellIs" dxfId="1821" priority="2345" operator="between">
      <formula>60</formula>
      <formula>69.99</formula>
    </cfRule>
    <cfRule type="cellIs" dxfId="1820" priority="2346" operator="between">
      <formula>50</formula>
      <formula>59.99</formula>
    </cfRule>
    <cfRule type="cellIs" dxfId="1819" priority="2347" operator="lessThan">
      <formula>50</formula>
    </cfRule>
  </conditionalFormatting>
  <conditionalFormatting sqref="N1647:N1648">
    <cfRule type="cellIs" dxfId="1818" priority="2348" operator="greaterThanOrEqual">
      <formula>15</formula>
    </cfRule>
    <cfRule type="cellIs" dxfId="1817" priority="2349" operator="between">
      <formula>7</formula>
      <formula>14</formula>
    </cfRule>
    <cfRule type="cellIs" dxfId="1816" priority="2350" operator="lessThan">
      <formula>7</formula>
    </cfRule>
  </conditionalFormatting>
  <conditionalFormatting sqref="H1647:H1648">
    <cfRule type="cellIs" dxfId="1815" priority="2352" operator="equal">
      <formula>"CLB close Command will be generated by Firmware of iiSC board"</formula>
    </cfRule>
  </conditionalFormatting>
  <conditionalFormatting sqref="H1647:H1648">
    <cfRule type="cellIs" dxfId="1814" priority="2353" operator="equal">
      <formula>"Heartbeat of iiSC board to CLB board will stop."</formula>
    </cfRule>
    <cfRule type="cellIs" dxfId="1813" priority="2354" stopIfTrue="1" operator="equal">
      <formula>"CLB will have no effect"</formula>
    </cfRule>
  </conditionalFormatting>
  <conditionalFormatting sqref="H1647:H1648">
    <cfRule type="containsText" dxfId="1812" priority="2342" operator="containsText" text="CLB will have no effect.">
      <formula>NOT(ISERROR(SEARCH("CLB will have no effect.",H1647)))</formula>
    </cfRule>
    <cfRule type="containsText" dxfId="1811" priority="2343" stopIfTrue="1" operator="containsText" text="CLB will have no effects.">
      <formula>NOT(ISERROR(SEARCH("CLB will have no effects.",H1647)))</formula>
    </cfRule>
  </conditionalFormatting>
  <conditionalFormatting sqref="N1649">
    <cfRule type="cellIs" dxfId="1810" priority="2339" operator="greaterThanOrEqual">
      <formula>15</formula>
    </cfRule>
    <cfRule type="cellIs" dxfId="1809" priority="2340" operator="between">
      <formula>7</formula>
      <formula>14</formula>
    </cfRule>
    <cfRule type="cellIs" dxfId="1808" priority="2341" operator="lessThan">
      <formula>7</formula>
    </cfRule>
  </conditionalFormatting>
  <conditionalFormatting sqref="H1649">
    <cfRule type="cellIs" dxfId="1807" priority="2336" operator="equal">
      <formula>"CLB close Command will be generated by Firmware of iiSC board"</formula>
    </cfRule>
  </conditionalFormatting>
  <conditionalFormatting sqref="H1649">
    <cfRule type="cellIs" dxfId="1806" priority="2337" operator="equal">
      <formula>"Heartbeat of iiSC board to CLB board will stop."</formula>
    </cfRule>
    <cfRule type="cellIs" dxfId="1805" priority="2338" stopIfTrue="1" operator="equal">
      <formula>"CLB will have no effect"</formula>
    </cfRule>
  </conditionalFormatting>
  <conditionalFormatting sqref="H1649">
    <cfRule type="containsText" dxfId="1804" priority="2334" operator="containsText" text="CLB will have no effect.">
      <formula>NOT(ISERROR(SEARCH("CLB will have no effect.",H1649)))</formula>
    </cfRule>
    <cfRule type="containsText" dxfId="1803" priority="2335" stopIfTrue="1" operator="containsText" text="CLB will have no effects.">
      <formula>NOT(ISERROR(SEARCH("CLB will have no effects.",H1649)))</formula>
    </cfRule>
  </conditionalFormatting>
  <conditionalFormatting sqref="R1650:R1651">
    <cfRule type="cellIs" dxfId="1802" priority="2323" operator="greaterThanOrEqual">
      <formula>70</formula>
    </cfRule>
    <cfRule type="cellIs" dxfId="1801" priority="2324" operator="between">
      <formula>60</formula>
      <formula>69.99</formula>
    </cfRule>
    <cfRule type="cellIs" dxfId="1800" priority="2325" operator="between">
      <formula>50</formula>
      <formula>59.99</formula>
    </cfRule>
    <cfRule type="cellIs" dxfId="1799" priority="2326" operator="lessThan">
      <formula>50</formula>
    </cfRule>
  </conditionalFormatting>
  <conditionalFormatting sqref="R1653:R1654">
    <cfRule type="cellIs" dxfId="1798" priority="2302" operator="greaterThanOrEqual">
      <formula>70</formula>
    </cfRule>
    <cfRule type="cellIs" dxfId="1797" priority="2303" operator="between">
      <formula>60</formula>
      <formula>69.99</formula>
    </cfRule>
    <cfRule type="cellIs" dxfId="1796" priority="2304" operator="between">
      <formula>50</formula>
      <formula>59.99</formula>
    </cfRule>
    <cfRule type="cellIs" dxfId="1795" priority="2305" operator="lessThan">
      <formula>50</formula>
    </cfRule>
  </conditionalFormatting>
  <conditionalFormatting sqref="R1659:R1660">
    <cfRule type="cellIs" dxfId="1794" priority="2281" operator="greaterThanOrEqual">
      <formula>70</formula>
    </cfRule>
    <cfRule type="cellIs" dxfId="1793" priority="2282" operator="between">
      <formula>60</formula>
      <formula>69.99</formula>
    </cfRule>
    <cfRule type="cellIs" dxfId="1792" priority="2283" operator="between">
      <formula>50</formula>
      <formula>59.99</formula>
    </cfRule>
    <cfRule type="cellIs" dxfId="1791" priority="2284" operator="lessThan">
      <formula>50</formula>
    </cfRule>
  </conditionalFormatting>
  <conditionalFormatting sqref="R1662:R1663">
    <cfRule type="cellIs" dxfId="1790" priority="2260" operator="greaterThanOrEqual">
      <formula>70</formula>
    </cfRule>
    <cfRule type="cellIs" dxfId="1789" priority="2261" operator="between">
      <formula>60</formula>
      <formula>69.99</formula>
    </cfRule>
    <cfRule type="cellIs" dxfId="1788" priority="2262" operator="between">
      <formula>50</formula>
      <formula>59.99</formula>
    </cfRule>
    <cfRule type="cellIs" dxfId="1787" priority="2263" operator="lessThan">
      <formula>50</formula>
    </cfRule>
  </conditionalFormatting>
  <conditionalFormatting sqref="R1665:R1666">
    <cfRule type="cellIs" dxfId="1786" priority="2239" operator="greaterThanOrEqual">
      <formula>70</formula>
    </cfRule>
    <cfRule type="cellIs" dxfId="1785" priority="2240" operator="between">
      <formula>60</formula>
      <formula>69.99</formula>
    </cfRule>
    <cfRule type="cellIs" dxfId="1784" priority="2241" operator="between">
      <formula>50</formula>
      <formula>59.99</formula>
    </cfRule>
    <cfRule type="cellIs" dxfId="1783" priority="2242" operator="lessThan">
      <formula>50</formula>
    </cfRule>
  </conditionalFormatting>
  <conditionalFormatting sqref="N1704">
    <cfRule type="cellIs" dxfId="1782" priority="2054" operator="greaterThanOrEqual">
      <formula>15</formula>
    </cfRule>
    <cfRule type="cellIs" dxfId="1781" priority="2055" operator="between">
      <formula>7</formula>
      <formula>14</formula>
    </cfRule>
    <cfRule type="cellIs" dxfId="1780" priority="2056" operator="lessThan">
      <formula>7</formula>
    </cfRule>
  </conditionalFormatting>
  <conditionalFormatting sqref="R1703:R1704">
    <cfRule type="cellIs" dxfId="1779" priority="2050" operator="greaterThanOrEqual">
      <formula>70</formula>
    </cfRule>
    <cfRule type="cellIs" dxfId="1778" priority="2051" operator="between">
      <formula>60</formula>
      <formula>69.99</formula>
    </cfRule>
    <cfRule type="cellIs" dxfId="1777" priority="2052" operator="between">
      <formula>50</formula>
      <formula>59.99</formula>
    </cfRule>
    <cfRule type="cellIs" dxfId="1776" priority="2053" operator="lessThan">
      <formula>50</formula>
    </cfRule>
  </conditionalFormatting>
  <conditionalFormatting sqref="H1704">
    <cfRule type="containsText" dxfId="1775" priority="2048" operator="containsText" text="CLB will have no effect.">
      <formula>NOT(ISERROR(SEARCH("CLB will have no effect.",H1704)))</formula>
    </cfRule>
    <cfRule type="containsText" dxfId="1774" priority="2049" stopIfTrue="1" operator="containsText" text="CLB will have no effects.">
      <formula>NOT(ISERROR(SEARCH("CLB will have no effects.",H1704)))</formula>
    </cfRule>
  </conditionalFormatting>
  <conditionalFormatting sqref="N1705">
    <cfRule type="cellIs" dxfId="1773" priority="2042" operator="greaterThanOrEqual">
      <formula>15</formula>
    </cfRule>
    <cfRule type="cellIs" dxfId="1772" priority="2043" operator="between">
      <formula>7</formula>
      <formula>14</formula>
    </cfRule>
    <cfRule type="cellIs" dxfId="1771" priority="2044" operator="lessThan">
      <formula>7</formula>
    </cfRule>
  </conditionalFormatting>
  <conditionalFormatting sqref="H1705">
    <cfRule type="cellIs" dxfId="1770" priority="2045" operator="equal">
      <formula>"CLB close Command will be generated by Firmware of iiSC board"</formula>
    </cfRule>
  </conditionalFormatting>
  <conditionalFormatting sqref="H1705">
    <cfRule type="cellIs" dxfId="1769" priority="2046" operator="equal">
      <formula>"Heartbeat of iiSC board to CLB board will stop."</formula>
    </cfRule>
    <cfRule type="cellIs" dxfId="1768" priority="2047" stopIfTrue="1" operator="equal">
      <formula>"CLB will have no effect"</formula>
    </cfRule>
  </conditionalFormatting>
  <conditionalFormatting sqref="R1706:R1707">
    <cfRule type="cellIs" dxfId="1767" priority="2029" operator="greaterThanOrEqual">
      <formula>70</formula>
    </cfRule>
    <cfRule type="cellIs" dxfId="1766" priority="2030" operator="between">
      <formula>60</formula>
      <formula>69.99</formula>
    </cfRule>
    <cfRule type="cellIs" dxfId="1765" priority="2031" operator="between">
      <formula>50</formula>
      <formula>59.99</formula>
    </cfRule>
    <cfRule type="cellIs" dxfId="1764" priority="2032" operator="lessThan">
      <formula>50</formula>
    </cfRule>
  </conditionalFormatting>
  <conditionalFormatting sqref="N1707">
    <cfRule type="cellIs" dxfId="1763" priority="2033" operator="greaterThanOrEqual">
      <formula>15</formula>
    </cfRule>
    <cfRule type="cellIs" dxfId="1762" priority="2034" operator="between">
      <formula>7</formula>
      <formula>14</formula>
    </cfRule>
    <cfRule type="cellIs" dxfId="1761" priority="2035" operator="lessThan">
      <formula>7</formula>
    </cfRule>
  </conditionalFormatting>
  <conditionalFormatting sqref="H1707">
    <cfRule type="cellIs" dxfId="1760" priority="2037" operator="equal">
      <formula>"CLB close Command will be generated by Firmware of iiSC board"</formula>
    </cfRule>
  </conditionalFormatting>
  <conditionalFormatting sqref="H1707">
    <cfRule type="cellIs" dxfId="1759" priority="2038" operator="equal">
      <formula>"Heartbeat of iiSC board to CLB board will stop."</formula>
    </cfRule>
    <cfRule type="cellIs" dxfId="1758" priority="2039" stopIfTrue="1" operator="equal">
      <formula>"CLB will have no effect"</formula>
    </cfRule>
  </conditionalFormatting>
  <conditionalFormatting sqref="H1707">
    <cfRule type="containsText" dxfId="1757" priority="2027" operator="containsText" text="CLB will have no effect.">
      <formula>NOT(ISERROR(SEARCH("CLB will have no effect.",H1707)))</formula>
    </cfRule>
    <cfRule type="containsText" dxfId="1756" priority="2028" stopIfTrue="1" operator="containsText" text="CLB will have no effects.">
      <formula>NOT(ISERROR(SEARCH("CLB will have no effects.",H1707)))</formula>
    </cfRule>
  </conditionalFormatting>
  <conditionalFormatting sqref="N1708">
    <cfRule type="cellIs" dxfId="1755" priority="2021" operator="greaterThanOrEqual">
      <formula>15</formula>
    </cfRule>
    <cfRule type="cellIs" dxfId="1754" priority="2022" operator="between">
      <formula>7</formula>
      <formula>14</formula>
    </cfRule>
    <cfRule type="cellIs" dxfId="1753" priority="2023" operator="lessThan">
      <formula>7</formula>
    </cfRule>
  </conditionalFormatting>
  <conditionalFormatting sqref="H1708">
    <cfRule type="cellIs" dxfId="1752" priority="2024" operator="equal">
      <formula>"CLB close Command will be generated by Firmware of iiSC board"</formula>
    </cfRule>
  </conditionalFormatting>
  <conditionalFormatting sqref="H1708">
    <cfRule type="cellIs" dxfId="1751" priority="2025" operator="equal">
      <formula>"Heartbeat of iiSC board to CLB board will stop."</formula>
    </cfRule>
    <cfRule type="cellIs" dxfId="1750" priority="2026" stopIfTrue="1" operator="equal">
      <formula>"CLB will have no effect"</formula>
    </cfRule>
  </conditionalFormatting>
  <conditionalFormatting sqref="H1708">
    <cfRule type="containsText" dxfId="1749" priority="2019" operator="containsText" text="CLB will have no effect.">
      <formula>NOT(ISERROR(SEARCH("CLB will have no effect.",H1708)))</formula>
    </cfRule>
    <cfRule type="containsText" dxfId="1748" priority="2020" stopIfTrue="1" operator="containsText" text="CLB will have no effects.">
      <formula>NOT(ISERROR(SEARCH("CLB will have no effects.",H1708)))</formula>
    </cfRule>
  </conditionalFormatting>
  <conditionalFormatting sqref="R1709:R1710">
    <cfRule type="cellIs" dxfId="1747" priority="2008" operator="greaterThanOrEqual">
      <formula>70</formula>
    </cfRule>
    <cfRule type="cellIs" dxfId="1746" priority="2009" operator="between">
      <formula>60</formula>
      <formula>69.99</formula>
    </cfRule>
    <cfRule type="cellIs" dxfId="1745" priority="2010" operator="between">
      <formula>50</formula>
      <formula>59.99</formula>
    </cfRule>
    <cfRule type="cellIs" dxfId="1744" priority="2011" operator="lessThan">
      <formula>50</formula>
    </cfRule>
  </conditionalFormatting>
  <conditionalFormatting sqref="N1710">
    <cfRule type="cellIs" dxfId="1743" priority="2012" operator="greaterThanOrEqual">
      <formula>15</formula>
    </cfRule>
    <cfRule type="cellIs" dxfId="1742" priority="2013" operator="between">
      <formula>7</formula>
      <formula>14</formula>
    </cfRule>
    <cfRule type="cellIs" dxfId="1741" priority="2014" operator="lessThan">
      <formula>7</formula>
    </cfRule>
  </conditionalFormatting>
  <conditionalFormatting sqref="H1710">
    <cfRule type="cellIs" dxfId="1740" priority="2016" operator="equal">
      <formula>"CLB close Command will be generated by Firmware of iiSC board"</formula>
    </cfRule>
  </conditionalFormatting>
  <conditionalFormatting sqref="H1710">
    <cfRule type="cellIs" dxfId="1739" priority="2017" operator="equal">
      <formula>"Heartbeat of iiSC board to CLB board will stop."</formula>
    </cfRule>
    <cfRule type="cellIs" dxfId="1738" priority="2018" stopIfTrue="1" operator="equal">
      <formula>"CLB will have no effect"</formula>
    </cfRule>
  </conditionalFormatting>
  <conditionalFormatting sqref="H1710">
    <cfRule type="containsText" dxfId="1737" priority="2006" operator="containsText" text="CLB will have no effect.">
      <formula>NOT(ISERROR(SEARCH("CLB will have no effect.",H1710)))</formula>
    </cfRule>
    <cfRule type="containsText" dxfId="1736" priority="2007" stopIfTrue="1" operator="containsText" text="CLB will have no effects.">
      <formula>NOT(ISERROR(SEARCH("CLB will have no effects.",H1710)))</formula>
    </cfRule>
  </conditionalFormatting>
  <conditionalFormatting sqref="N1711">
    <cfRule type="cellIs" dxfId="1735" priority="2000" operator="greaterThanOrEqual">
      <formula>15</formula>
    </cfRule>
    <cfRule type="cellIs" dxfId="1734" priority="2001" operator="between">
      <formula>7</formula>
      <formula>14</formula>
    </cfRule>
    <cfRule type="cellIs" dxfId="1733" priority="2002" operator="lessThan">
      <formula>7</formula>
    </cfRule>
  </conditionalFormatting>
  <conditionalFormatting sqref="H1711">
    <cfRule type="cellIs" dxfId="1732" priority="2003" operator="equal">
      <formula>"CLB close Command will be generated by Firmware of iiSC board"</formula>
    </cfRule>
  </conditionalFormatting>
  <conditionalFormatting sqref="H1711">
    <cfRule type="cellIs" dxfId="1731" priority="2004" operator="equal">
      <formula>"Heartbeat of iiSC board to CLB board will stop."</formula>
    </cfRule>
    <cfRule type="cellIs" dxfId="1730" priority="2005" stopIfTrue="1" operator="equal">
      <formula>"CLB will have no effect"</formula>
    </cfRule>
  </conditionalFormatting>
  <conditionalFormatting sqref="H1711">
    <cfRule type="containsText" dxfId="1729" priority="1998" operator="containsText" text="CLB will have no effect.">
      <formula>NOT(ISERROR(SEARCH("CLB will have no effect.",H1711)))</formula>
    </cfRule>
    <cfRule type="containsText" dxfId="1728" priority="1999" stopIfTrue="1" operator="containsText" text="CLB will have no effects.">
      <formula>NOT(ISERROR(SEARCH("CLB will have no effects.",H1711)))</formula>
    </cfRule>
  </conditionalFormatting>
  <conditionalFormatting sqref="R1733:R1734">
    <cfRule type="cellIs" dxfId="1727" priority="1987" operator="greaterThanOrEqual">
      <formula>70</formula>
    </cfRule>
    <cfRule type="cellIs" dxfId="1726" priority="1988" operator="between">
      <formula>60</formula>
      <formula>69.99</formula>
    </cfRule>
    <cfRule type="cellIs" dxfId="1725" priority="1989" operator="between">
      <formula>50</formula>
      <formula>59.99</formula>
    </cfRule>
    <cfRule type="cellIs" dxfId="1724" priority="1990" operator="lessThan">
      <formula>50</formula>
    </cfRule>
  </conditionalFormatting>
  <conditionalFormatting sqref="N1733:N1734">
    <cfRule type="cellIs" dxfId="1723" priority="1991" operator="greaterThanOrEqual">
      <formula>15</formula>
    </cfRule>
    <cfRule type="cellIs" dxfId="1722" priority="1992" operator="between">
      <formula>7</formula>
      <formula>14</formula>
    </cfRule>
    <cfRule type="cellIs" dxfId="1721" priority="1993" operator="lessThan">
      <formula>7</formula>
    </cfRule>
  </conditionalFormatting>
  <conditionalFormatting sqref="H1733:H1734">
    <cfRule type="cellIs" dxfId="1720" priority="1995" operator="equal">
      <formula>"CLB close Command will be generated by Firmware of iiSC board"</formula>
    </cfRule>
  </conditionalFormatting>
  <conditionalFormatting sqref="H1733:H1734">
    <cfRule type="cellIs" dxfId="1719" priority="1996" operator="equal">
      <formula>"Heartbeat of iiSC board to CLB board will stop."</formula>
    </cfRule>
    <cfRule type="cellIs" dxfId="1718" priority="1997" stopIfTrue="1" operator="equal">
      <formula>"CLB will have no effect"</formula>
    </cfRule>
  </conditionalFormatting>
  <conditionalFormatting sqref="H1733:H1734">
    <cfRule type="containsText" dxfId="1717" priority="1985" operator="containsText" text="CLB will have no effect.">
      <formula>NOT(ISERROR(SEARCH("CLB will have no effect.",H1733)))</formula>
    </cfRule>
    <cfRule type="containsText" dxfId="1716" priority="1986" stopIfTrue="1" operator="containsText" text="CLB will have no effects.">
      <formula>NOT(ISERROR(SEARCH("CLB will have no effects.",H1733)))</formula>
    </cfRule>
  </conditionalFormatting>
  <conditionalFormatting sqref="N1735">
    <cfRule type="cellIs" dxfId="1715" priority="1979" operator="greaterThanOrEqual">
      <formula>15</formula>
    </cfRule>
    <cfRule type="cellIs" dxfId="1714" priority="1980" operator="between">
      <formula>7</formula>
      <formula>14</formula>
    </cfRule>
    <cfRule type="cellIs" dxfId="1713" priority="1981" operator="lessThan">
      <formula>7</formula>
    </cfRule>
  </conditionalFormatting>
  <conditionalFormatting sqref="H1735">
    <cfRule type="cellIs" dxfId="1712" priority="1982" operator="equal">
      <formula>"CLB close Command will be generated by Firmware of iiSC board"</formula>
    </cfRule>
  </conditionalFormatting>
  <conditionalFormatting sqref="H1735">
    <cfRule type="cellIs" dxfId="1711" priority="1983" operator="equal">
      <formula>"Heartbeat of iiSC board to CLB board will stop."</formula>
    </cfRule>
    <cfRule type="cellIs" dxfId="1710" priority="1984" stopIfTrue="1" operator="equal">
      <formula>"CLB will have no effect"</formula>
    </cfRule>
  </conditionalFormatting>
  <conditionalFormatting sqref="H1735">
    <cfRule type="containsText" dxfId="1709" priority="1977" operator="containsText" text="CLB will have no effect.">
      <formula>NOT(ISERROR(SEARCH("CLB will have no effect.",H1735)))</formula>
    </cfRule>
    <cfRule type="containsText" dxfId="1708" priority="1978" stopIfTrue="1" operator="containsText" text="CLB will have no effects.">
      <formula>NOT(ISERROR(SEARCH("CLB will have no effects.",H1735)))</formula>
    </cfRule>
  </conditionalFormatting>
  <conditionalFormatting sqref="R1736:R1737">
    <cfRule type="cellIs" dxfId="1707" priority="1966" operator="greaterThanOrEqual">
      <formula>70</formula>
    </cfRule>
    <cfRule type="cellIs" dxfId="1706" priority="1967" operator="between">
      <formula>60</formula>
      <formula>69.99</formula>
    </cfRule>
    <cfRule type="cellIs" dxfId="1705" priority="1968" operator="between">
      <formula>50</formula>
      <formula>59.99</formula>
    </cfRule>
    <cfRule type="cellIs" dxfId="1704" priority="1969" operator="lessThan">
      <formula>50</formula>
    </cfRule>
  </conditionalFormatting>
  <conditionalFormatting sqref="N1736:N1737">
    <cfRule type="cellIs" dxfId="1703" priority="1970" operator="greaterThanOrEqual">
      <formula>15</formula>
    </cfRule>
    <cfRule type="cellIs" dxfId="1702" priority="1971" operator="between">
      <formula>7</formula>
      <formula>14</formula>
    </cfRule>
    <cfRule type="cellIs" dxfId="1701" priority="1972" operator="lessThan">
      <formula>7</formula>
    </cfRule>
  </conditionalFormatting>
  <conditionalFormatting sqref="H1736:H1737">
    <cfRule type="cellIs" dxfId="1700" priority="1974" operator="equal">
      <formula>"CLB close Command will be generated by Firmware of iiSC board"</formula>
    </cfRule>
  </conditionalFormatting>
  <conditionalFormatting sqref="H1736:H1737">
    <cfRule type="cellIs" dxfId="1699" priority="1975" operator="equal">
      <formula>"Heartbeat of iiSC board to CLB board will stop."</formula>
    </cfRule>
    <cfRule type="cellIs" dxfId="1698" priority="1976" stopIfTrue="1" operator="equal">
      <formula>"CLB will have no effect"</formula>
    </cfRule>
  </conditionalFormatting>
  <conditionalFormatting sqref="H1736:H1737">
    <cfRule type="containsText" dxfId="1697" priority="1964" operator="containsText" text="CLB will have no effect.">
      <formula>NOT(ISERROR(SEARCH("CLB will have no effect.",H1736)))</formula>
    </cfRule>
    <cfRule type="containsText" dxfId="1696" priority="1965" stopIfTrue="1" operator="containsText" text="CLB will have no effects.">
      <formula>NOT(ISERROR(SEARCH("CLB will have no effects.",H1736)))</formula>
    </cfRule>
  </conditionalFormatting>
  <conditionalFormatting sqref="N1738">
    <cfRule type="cellIs" dxfId="1695" priority="1958" operator="greaterThanOrEqual">
      <formula>15</formula>
    </cfRule>
    <cfRule type="cellIs" dxfId="1694" priority="1959" operator="between">
      <formula>7</formula>
      <formula>14</formula>
    </cfRule>
    <cfRule type="cellIs" dxfId="1693" priority="1960" operator="lessThan">
      <formula>7</formula>
    </cfRule>
  </conditionalFormatting>
  <conditionalFormatting sqref="H1738">
    <cfRule type="cellIs" dxfId="1692" priority="1961" operator="equal">
      <formula>"CLB close Command will be generated by Firmware of iiSC board"</formula>
    </cfRule>
  </conditionalFormatting>
  <conditionalFormatting sqref="H1738">
    <cfRule type="cellIs" dxfId="1691" priority="1962" operator="equal">
      <formula>"Heartbeat of iiSC board to CLB board will stop."</formula>
    </cfRule>
    <cfRule type="cellIs" dxfId="1690" priority="1963" stopIfTrue="1" operator="equal">
      <formula>"CLB will have no effect"</formula>
    </cfRule>
  </conditionalFormatting>
  <conditionalFormatting sqref="H1738">
    <cfRule type="containsText" dxfId="1689" priority="1956" operator="containsText" text="CLB will have no effect.">
      <formula>NOT(ISERROR(SEARCH("CLB will have no effect.",H1738)))</formula>
    </cfRule>
    <cfRule type="containsText" dxfId="1688" priority="1957" stopIfTrue="1" operator="containsText" text="CLB will have no effects.">
      <formula>NOT(ISERROR(SEARCH("CLB will have no effects.",H1738)))</formula>
    </cfRule>
  </conditionalFormatting>
  <conditionalFormatting sqref="R1739:R1740">
    <cfRule type="cellIs" dxfId="1687" priority="1945" operator="greaterThanOrEqual">
      <formula>70</formula>
    </cfRule>
    <cfRule type="cellIs" dxfId="1686" priority="1946" operator="between">
      <formula>60</formula>
      <formula>69.99</formula>
    </cfRule>
    <cfRule type="cellIs" dxfId="1685" priority="1947" operator="between">
      <formula>50</formula>
      <formula>59.99</formula>
    </cfRule>
    <cfRule type="cellIs" dxfId="1684" priority="1948" operator="lessThan">
      <formula>50</formula>
    </cfRule>
  </conditionalFormatting>
  <conditionalFormatting sqref="N1739:N1740">
    <cfRule type="cellIs" dxfId="1683" priority="1949" operator="greaterThanOrEqual">
      <formula>15</formula>
    </cfRule>
    <cfRule type="cellIs" dxfId="1682" priority="1950" operator="between">
      <formula>7</formula>
      <formula>14</formula>
    </cfRule>
    <cfRule type="cellIs" dxfId="1681" priority="1951" operator="lessThan">
      <formula>7</formula>
    </cfRule>
  </conditionalFormatting>
  <conditionalFormatting sqref="H1739:H1740">
    <cfRule type="cellIs" dxfId="1680" priority="1953" operator="equal">
      <formula>"CLB close Command will be generated by Firmware of iiSC board"</formula>
    </cfRule>
  </conditionalFormatting>
  <conditionalFormatting sqref="H1739:H1740">
    <cfRule type="cellIs" dxfId="1679" priority="1954" operator="equal">
      <formula>"Heartbeat of iiSC board to CLB board will stop."</formula>
    </cfRule>
    <cfRule type="cellIs" dxfId="1678" priority="1955" stopIfTrue="1" operator="equal">
      <formula>"CLB will have no effect"</formula>
    </cfRule>
  </conditionalFormatting>
  <conditionalFormatting sqref="H1739:H1740">
    <cfRule type="containsText" dxfId="1677" priority="1943" operator="containsText" text="CLB will have no effect.">
      <formula>NOT(ISERROR(SEARCH("CLB will have no effect.",H1739)))</formula>
    </cfRule>
    <cfRule type="containsText" dxfId="1676" priority="1944" stopIfTrue="1" operator="containsText" text="CLB will have no effects.">
      <formula>NOT(ISERROR(SEARCH("CLB will have no effects.",H1739)))</formula>
    </cfRule>
  </conditionalFormatting>
  <conditionalFormatting sqref="N1741">
    <cfRule type="cellIs" dxfId="1675" priority="1937" operator="greaterThanOrEqual">
      <formula>15</formula>
    </cfRule>
    <cfRule type="cellIs" dxfId="1674" priority="1938" operator="between">
      <formula>7</formula>
      <formula>14</formula>
    </cfRule>
    <cfRule type="cellIs" dxfId="1673" priority="1939" operator="lessThan">
      <formula>7</formula>
    </cfRule>
  </conditionalFormatting>
  <conditionalFormatting sqref="H1741">
    <cfRule type="cellIs" dxfId="1672" priority="1940" operator="equal">
      <formula>"CLB close Command will be generated by Firmware of iiSC board"</formula>
    </cfRule>
  </conditionalFormatting>
  <conditionalFormatting sqref="H1741">
    <cfRule type="cellIs" dxfId="1671" priority="1941" operator="equal">
      <formula>"Heartbeat of iiSC board to CLB board will stop."</formula>
    </cfRule>
    <cfRule type="cellIs" dxfId="1670" priority="1942" stopIfTrue="1" operator="equal">
      <formula>"CLB will have no effect"</formula>
    </cfRule>
  </conditionalFormatting>
  <conditionalFormatting sqref="H1741">
    <cfRule type="containsText" dxfId="1669" priority="1935" operator="containsText" text="CLB will have no effect.">
      <formula>NOT(ISERROR(SEARCH("CLB will have no effect.",H1741)))</formula>
    </cfRule>
    <cfRule type="containsText" dxfId="1668" priority="1936" stopIfTrue="1" operator="containsText" text="CLB will have no effects.">
      <formula>NOT(ISERROR(SEARCH("CLB will have no effects.",H1741)))</formula>
    </cfRule>
  </conditionalFormatting>
  <conditionalFormatting sqref="R1761:R1762">
    <cfRule type="cellIs" dxfId="1667" priority="1924" operator="greaterThanOrEqual">
      <formula>70</formula>
    </cfRule>
    <cfRule type="cellIs" dxfId="1666" priority="1925" operator="between">
      <formula>60</formula>
      <formula>69.99</formula>
    </cfRule>
    <cfRule type="cellIs" dxfId="1665" priority="1926" operator="between">
      <formula>50</formula>
      <formula>59.99</formula>
    </cfRule>
    <cfRule type="cellIs" dxfId="1664" priority="1927" operator="lessThan">
      <formula>50</formula>
    </cfRule>
  </conditionalFormatting>
  <conditionalFormatting sqref="N1761:N1762">
    <cfRule type="cellIs" dxfId="1663" priority="1928" operator="greaterThanOrEqual">
      <formula>15</formula>
    </cfRule>
    <cfRule type="cellIs" dxfId="1662" priority="1929" operator="between">
      <formula>7</formula>
      <formula>14</formula>
    </cfRule>
    <cfRule type="cellIs" dxfId="1661" priority="1930" operator="lessThan">
      <formula>7</formula>
    </cfRule>
  </conditionalFormatting>
  <conditionalFormatting sqref="H1761:H1762">
    <cfRule type="cellIs" dxfId="1660" priority="1932" operator="equal">
      <formula>"CLB close Command will be generated by Firmware of iiSC board"</formula>
    </cfRule>
  </conditionalFormatting>
  <conditionalFormatting sqref="H1761:H1762">
    <cfRule type="cellIs" dxfId="1659" priority="1933" operator="equal">
      <formula>"Heartbeat of iiSC board to CLB board will stop."</formula>
    </cfRule>
    <cfRule type="cellIs" dxfId="1658" priority="1934" stopIfTrue="1" operator="equal">
      <formula>"CLB will have no effect"</formula>
    </cfRule>
  </conditionalFormatting>
  <conditionalFormatting sqref="H1761:H1762">
    <cfRule type="containsText" dxfId="1657" priority="1922" operator="containsText" text="CLB will have no effect.">
      <formula>NOT(ISERROR(SEARCH("CLB will have no effect.",H1761)))</formula>
    </cfRule>
    <cfRule type="containsText" dxfId="1656" priority="1923" stopIfTrue="1" operator="containsText" text="CLB will have no effects.">
      <formula>NOT(ISERROR(SEARCH("CLB will have no effects.",H1761)))</formula>
    </cfRule>
  </conditionalFormatting>
  <conditionalFormatting sqref="N1763">
    <cfRule type="cellIs" dxfId="1655" priority="1911" operator="greaterThanOrEqual">
      <formula>15</formula>
    </cfRule>
    <cfRule type="cellIs" dxfId="1654" priority="1912" operator="between">
      <formula>7</formula>
      <formula>14</formula>
    </cfRule>
    <cfRule type="cellIs" dxfId="1653" priority="1913" operator="lessThan">
      <formula>7</formula>
    </cfRule>
  </conditionalFormatting>
  <conditionalFormatting sqref="H1763">
    <cfRule type="cellIs" dxfId="1652" priority="1914" operator="equal">
      <formula>"CLB close Command will be generated by Firmware of iiSC board"</formula>
    </cfRule>
  </conditionalFormatting>
  <conditionalFormatting sqref="H1763">
    <cfRule type="cellIs" dxfId="1651" priority="1915" operator="equal">
      <formula>"Heartbeat of iiSC board to CLB board will stop."</formula>
    </cfRule>
    <cfRule type="cellIs" dxfId="1650" priority="1916" stopIfTrue="1" operator="equal">
      <formula>"CLB will have no effect"</formula>
    </cfRule>
  </conditionalFormatting>
  <conditionalFormatting sqref="H1763">
    <cfRule type="containsText" dxfId="1649" priority="1909" operator="containsText" text="CLB will have no effect.">
      <formula>NOT(ISERROR(SEARCH("CLB will have no effect.",H1763)))</formula>
    </cfRule>
    <cfRule type="containsText" dxfId="1648" priority="1910" stopIfTrue="1" operator="containsText" text="CLB will have no effects.">
      <formula>NOT(ISERROR(SEARCH("CLB will have no effects.",H1763)))</formula>
    </cfRule>
  </conditionalFormatting>
  <conditionalFormatting sqref="R1764:R1765">
    <cfRule type="cellIs" dxfId="1647" priority="1898" operator="greaterThanOrEqual">
      <formula>70</formula>
    </cfRule>
    <cfRule type="cellIs" dxfId="1646" priority="1899" operator="between">
      <formula>60</formula>
      <formula>69.99</formula>
    </cfRule>
    <cfRule type="cellIs" dxfId="1645" priority="1900" operator="between">
      <formula>50</formula>
      <formula>59.99</formula>
    </cfRule>
    <cfRule type="cellIs" dxfId="1644" priority="1901" operator="lessThan">
      <formula>50</formula>
    </cfRule>
  </conditionalFormatting>
  <conditionalFormatting sqref="N1764:N1765">
    <cfRule type="cellIs" dxfId="1643" priority="1902" operator="greaterThanOrEqual">
      <formula>15</formula>
    </cfRule>
    <cfRule type="cellIs" dxfId="1642" priority="1903" operator="between">
      <formula>7</formula>
      <formula>14</formula>
    </cfRule>
    <cfRule type="cellIs" dxfId="1641" priority="1904" operator="lessThan">
      <formula>7</formula>
    </cfRule>
  </conditionalFormatting>
  <conditionalFormatting sqref="H1764:H1765">
    <cfRule type="cellIs" dxfId="1640" priority="1906" operator="equal">
      <formula>"CLB close Command will be generated by Firmware of iiSC board"</formula>
    </cfRule>
  </conditionalFormatting>
  <conditionalFormatting sqref="H1764:H1765">
    <cfRule type="cellIs" dxfId="1639" priority="1907" operator="equal">
      <formula>"Heartbeat of iiSC board to CLB board will stop."</formula>
    </cfRule>
    <cfRule type="cellIs" dxfId="1638" priority="1908" stopIfTrue="1" operator="equal">
      <formula>"CLB will have no effect"</formula>
    </cfRule>
  </conditionalFormatting>
  <conditionalFormatting sqref="H1764:H1765">
    <cfRule type="containsText" dxfId="1637" priority="1896" operator="containsText" text="CLB will have no effect.">
      <formula>NOT(ISERROR(SEARCH("CLB will have no effect.",H1764)))</formula>
    </cfRule>
    <cfRule type="containsText" dxfId="1636" priority="1897" stopIfTrue="1" operator="containsText" text="CLB will have no effects.">
      <formula>NOT(ISERROR(SEARCH("CLB will have no effects.",H1764)))</formula>
    </cfRule>
  </conditionalFormatting>
  <conditionalFormatting sqref="N1766">
    <cfRule type="cellIs" dxfId="1635" priority="1885" operator="greaterThanOrEqual">
      <formula>15</formula>
    </cfRule>
    <cfRule type="cellIs" dxfId="1634" priority="1886" operator="between">
      <formula>7</formula>
      <formula>14</formula>
    </cfRule>
    <cfRule type="cellIs" dxfId="1633" priority="1887" operator="lessThan">
      <formula>7</formula>
    </cfRule>
  </conditionalFormatting>
  <conditionalFormatting sqref="H1766">
    <cfRule type="cellIs" dxfId="1632" priority="1888" operator="equal">
      <formula>"CLB close Command will be generated by Firmware of iiSC board"</formula>
    </cfRule>
  </conditionalFormatting>
  <conditionalFormatting sqref="H1766">
    <cfRule type="cellIs" dxfId="1631" priority="1889" operator="equal">
      <formula>"Heartbeat of iiSC board to CLB board will stop."</formula>
    </cfRule>
    <cfRule type="cellIs" dxfId="1630" priority="1890" stopIfTrue="1" operator="equal">
      <formula>"CLB will have no effect"</formula>
    </cfRule>
  </conditionalFormatting>
  <conditionalFormatting sqref="H1766">
    <cfRule type="containsText" dxfId="1629" priority="1883" operator="containsText" text="CLB will have no effect.">
      <formula>NOT(ISERROR(SEARCH("CLB will have no effect.",H1766)))</formula>
    </cfRule>
    <cfRule type="containsText" dxfId="1628" priority="1884" stopIfTrue="1" operator="containsText" text="CLB will have no effects.">
      <formula>NOT(ISERROR(SEARCH("CLB will have no effects.",H1766)))</formula>
    </cfRule>
  </conditionalFormatting>
  <conditionalFormatting sqref="R1767:R1768">
    <cfRule type="cellIs" dxfId="1627" priority="1872" operator="greaterThanOrEqual">
      <formula>70</formula>
    </cfRule>
    <cfRule type="cellIs" dxfId="1626" priority="1873" operator="between">
      <formula>60</formula>
      <formula>69.99</formula>
    </cfRule>
    <cfRule type="cellIs" dxfId="1625" priority="1874" operator="between">
      <formula>50</formula>
      <formula>59.99</formula>
    </cfRule>
    <cfRule type="cellIs" dxfId="1624" priority="1875" operator="lessThan">
      <formula>50</formula>
    </cfRule>
  </conditionalFormatting>
  <conditionalFormatting sqref="N1767:N1768">
    <cfRule type="cellIs" dxfId="1623" priority="1876" operator="greaterThanOrEqual">
      <formula>15</formula>
    </cfRule>
    <cfRule type="cellIs" dxfId="1622" priority="1877" operator="between">
      <formula>7</formula>
      <formula>14</formula>
    </cfRule>
    <cfRule type="cellIs" dxfId="1621" priority="1878" operator="lessThan">
      <formula>7</formula>
    </cfRule>
  </conditionalFormatting>
  <conditionalFormatting sqref="H1767:H1768">
    <cfRule type="cellIs" dxfId="1620" priority="1880" operator="equal">
      <formula>"CLB close Command will be generated by Firmware of iiSC board"</formula>
    </cfRule>
  </conditionalFormatting>
  <conditionalFormatting sqref="H1767:H1768">
    <cfRule type="cellIs" dxfId="1619" priority="1881" operator="equal">
      <formula>"Heartbeat of iiSC board to CLB board will stop."</formula>
    </cfRule>
    <cfRule type="cellIs" dxfId="1618" priority="1882" stopIfTrue="1" operator="equal">
      <formula>"CLB will have no effect"</formula>
    </cfRule>
  </conditionalFormatting>
  <conditionalFormatting sqref="H1767:H1768">
    <cfRule type="containsText" dxfId="1617" priority="1870" operator="containsText" text="CLB will have no effect.">
      <formula>NOT(ISERROR(SEARCH("CLB will have no effect.",H1767)))</formula>
    </cfRule>
    <cfRule type="containsText" dxfId="1616" priority="1871" stopIfTrue="1" operator="containsText" text="CLB will have no effects.">
      <formula>NOT(ISERROR(SEARCH("CLB will have no effects.",H1767)))</formula>
    </cfRule>
  </conditionalFormatting>
  <conditionalFormatting sqref="N1769">
    <cfRule type="cellIs" dxfId="1615" priority="1859" operator="greaterThanOrEqual">
      <formula>15</formula>
    </cfRule>
    <cfRule type="cellIs" dxfId="1614" priority="1860" operator="between">
      <formula>7</formula>
      <formula>14</formula>
    </cfRule>
    <cfRule type="cellIs" dxfId="1613" priority="1861" operator="lessThan">
      <formula>7</formula>
    </cfRule>
  </conditionalFormatting>
  <conditionalFormatting sqref="H1769">
    <cfRule type="cellIs" dxfId="1612" priority="1862" operator="equal">
      <formula>"CLB close Command will be generated by Firmware of iiSC board"</formula>
    </cfRule>
  </conditionalFormatting>
  <conditionalFormatting sqref="H1769">
    <cfRule type="cellIs" dxfId="1611" priority="1863" operator="equal">
      <formula>"Heartbeat of iiSC board to CLB board will stop."</formula>
    </cfRule>
    <cfRule type="cellIs" dxfId="1610" priority="1864" stopIfTrue="1" operator="equal">
      <formula>"CLB will have no effect"</formula>
    </cfRule>
  </conditionalFormatting>
  <conditionalFormatting sqref="H1769">
    <cfRule type="containsText" dxfId="1609" priority="1857" operator="containsText" text="CLB will have no effect.">
      <formula>NOT(ISERROR(SEARCH("CLB will have no effect.",H1769)))</formula>
    </cfRule>
    <cfRule type="containsText" dxfId="1608" priority="1858" stopIfTrue="1" operator="containsText" text="CLB will have no effects.">
      <formula>NOT(ISERROR(SEARCH("CLB will have no effects.",H1769)))</formula>
    </cfRule>
  </conditionalFormatting>
  <conditionalFormatting sqref="R1791:R1792">
    <cfRule type="cellIs" dxfId="1607" priority="1846" operator="greaterThanOrEqual">
      <formula>70</formula>
    </cfRule>
    <cfRule type="cellIs" dxfId="1606" priority="1847" operator="between">
      <formula>60</formula>
      <formula>69.99</formula>
    </cfRule>
    <cfRule type="cellIs" dxfId="1605" priority="1848" operator="between">
      <formula>50</formula>
      <formula>59.99</formula>
    </cfRule>
    <cfRule type="cellIs" dxfId="1604" priority="1849" operator="lessThan">
      <formula>50</formula>
    </cfRule>
  </conditionalFormatting>
  <conditionalFormatting sqref="N1791">
    <cfRule type="cellIs" dxfId="1603" priority="1850" operator="greaterThanOrEqual">
      <formula>15</formula>
    </cfRule>
    <cfRule type="cellIs" dxfId="1602" priority="1851" operator="between">
      <formula>7</formula>
      <formula>14</formula>
    </cfRule>
    <cfRule type="cellIs" dxfId="1601" priority="1852" operator="lessThan">
      <formula>7</formula>
    </cfRule>
  </conditionalFormatting>
  <conditionalFormatting sqref="H1791">
    <cfRule type="cellIs" dxfId="1600" priority="1854" operator="equal">
      <formula>"CLB close Command will be generated by Firmware of iiSC board"</formula>
    </cfRule>
  </conditionalFormatting>
  <conditionalFormatting sqref="H1791">
    <cfRule type="cellIs" dxfId="1599" priority="1855" operator="equal">
      <formula>"Heartbeat of iiSC board to CLB board will stop."</formula>
    </cfRule>
    <cfRule type="cellIs" dxfId="1598" priority="1856" stopIfTrue="1" operator="equal">
      <formula>"CLB will have no effect"</formula>
    </cfRule>
  </conditionalFormatting>
  <conditionalFormatting sqref="H1791">
    <cfRule type="containsText" dxfId="1597" priority="1844" operator="containsText" text="CLB will have no effect.">
      <formula>NOT(ISERROR(SEARCH("CLB will have no effect.",H1791)))</formula>
    </cfRule>
    <cfRule type="containsText" dxfId="1596" priority="1845" stopIfTrue="1" operator="containsText" text="CLB will have no effects.">
      <formula>NOT(ISERROR(SEARCH("CLB will have no effects.",H1791)))</formula>
    </cfRule>
  </conditionalFormatting>
  <conditionalFormatting sqref="N1793">
    <cfRule type="cellIs" dxfId="1595" priority="1833" operator="greaterThanOrEqual">
      <formula>15</formula>
    </cfRule>
    <cfRule type="cellIs" dxfId="1594" priority="1834" operator="between">
      <formula>7</formula>
      <formula>14</formula>
    </cfRule>
    <cfRule type="cellIs" dxfId="1593" priority="1835" operator="lessThan">
      <formula>7</formula>
    </cfRule>
  </conditionalFormatting>
  <conditionalFormatting sqref="H1793">
    <cfRule type="cellIs" dxfId="1592" priority="1836" operator="equal">
      <formula>"CLB close Command will be generated by Firmware of iiSC board"</formula>
    </cfRule>
  </conditionalFormatting>
  <conditionalFormatting sqref="H1793">
    <cfRule type="cellIs" dxfId="1591" priority="1837" operator="equal">
      <formula>"Heartbeat of iiSC board to CLB board will stop."</formula>
    </cfRule>
    <cfRule type="cellIs" dxfId="1590" priority="1838" stopIfTrue="1" operator="equal">
      <formula>"CLB will have no effect"</formula>
    </cfRule>
  </conditionalFormatting>
  <conditionalFormatting sqref="H1793">
    <cfRule type="containsText" dxfId="1589" priority="1831" operator="containsText" text="CLB will have no effect.">
      <formula>NOT(ISERROR(SEARCH("CLB will have no effect.",H1793)))</formula>
    </cfRule>
    <cfRule type="containsText" dxfId="1588" priority="1832" stopIfTrue="1" operator="containsText" text="CLB will have no effects.">
      <formula>NOT(ISERROR(SEARCH("CLB will have no effects.",H1793)))</formula>
    </cfRule>
  </conditionalFormatting>
  <conditionalFormatting sqref="R1794:R1795">
    <cfRule type="cellIs" dxfId="1587" priority="1820" operator="greaterThanOrEqual">
      <formula>70</formula>
    </cfRule>
    <cfRule type="cellIs" dxfId="1586" priority="1821" operator="between">
      <formula>60</formula>
      <formula>69.99</formula>
    </cfRule>
    <cfRule type="cellIs" dxfId="1585" priority="1822" operator="between">
      <formula>50</formula>
      <formula>59.99</formula>
    </cfRule>
    <cfRule type="cellIs" dxfId="1584" priority="1823" operator="lessThan">
      <formula>50</formula>
    </cfRule>
  </conditionalFormatting>
  <conditionalFormatting sqref="N1794">
    <cfRule type="cellIs" dxfId="1583" priority="1824" operator="greaterThanOrEqual">
      <formula>15</formula>
    </cfRule>
    <cfRule type="cellIs" dxfId="1582" priority="1825" operator="between">
      <formula>7</formula>
      <formula>14</formula>
    </cfRule>
    <cfRule type="cellIs" dxfId="1581" priority="1826" operator="lessThan">
      <formula>7</formula>
    </cfRule>
  </conditionalFormatting>
  <conditionalFormatting sqref="H1794">
    <cfRule type="cellIs" dxfId="1580" priority="1828" operator="equal">
      <formula>"CLB close Command will be generated by Firmware of iiSC board"</formula>
    </cfRule>
  </conditionalFormatting>
  <conditionalFormatting sqref="H1794">
    <cfRule type="cellIs" dxfId="1579" priority="1829" operator="equal">
      <formula>"Heartbeat of iiSC board to CLB board will stop."</formula>
    </cfRule>
    <cfRule type="cellIs" dxfId="1578" priority="1830" stopIfTrue="1" operator="equal">
      <formula>"CLB will have no effect"</formula>
    </cfRule>
  </conditionalFormatting>
  <conditionalFormatting sqref="H1794">
    <cfRule type="containsText" dxfId="1577" priority="1818" operator="containsText" text="CLB will have no effect.">
      <formula>NOT(ISERROR(SEARCH("CLB will have no effect.",H1794)))</formula>
    </cfRule>
    <cfRule type="containsText" dxfId="1576" priority="1819" stopIfTrue="1" operator="containsText" text="CLB will have no effects.">
      <formula>NOT(ISERROR(SEARCH("CLB will have no effects.",H1794)))</formula>
    </cfRule>
  </conditionalFormatting>
  <conditionalFormatting sqref="N1796">
    <cfRule type="cellIs" dxfId="1575" priority="1807" operator="greaterThanOrEqual">
      <formula>15</formula>
    </cfRule>
    <cfRule type="cellIs" dxfId="1574" priority="1808" operator="between">
      <formula>7</formula>
      <formula>14</formula>
    </cfRule>
    <cfRule type="cellIs" dxfId="1573" priority="1809" operator="lessThan">
      <formula>7</formula>
    </cfRule>
  </conditionalFormatting>
  <conditionalFormatting sqref="H1796">
    <cfRule type="cellIs" dxfId="1572" priority="1810" operator="equal">
      <formula>"CLB close Command will be generated by Firmware of iiSC board"</formula>
    </cfRule>
  </conditionalFormatting>
  <conditionalFormatting sqref="H1796">
    <cfRule type="cellIs" dxfId="1571" priority="1811" operator="equal">
      <formula>"Heartbeat of iiSC board to CLB board will stop."</formula>
    </cfRule>
    <cfRule type="cellIs" dxfId="1570" priority="1812" stopIfTrue="1" operator="equal">
      <formula>"CLB will have no effect"</formula>
    </cfRule>
  </conditionalFormatting>
  <conditionalFormatting sqref="H1796">
    <cfRule type="containsText" dxfId="1569" priority="1805" operator="containsText" text="CLB will have no effect.">
      <formula>NOT(ISERROR(SEARCH("CLB will have no effect.",H1796)))</formula>
    </cfRule>
    <cfRule type="containsText" dxfId="1568" priority="1806" stopIfTrue="1" operator="containsText" text="CLB will have no effects.">
      <formula>NOT(ISERROR(SEARCH("CLB will have no effects.",H1796)))</formula>
    </cfRule>
  </conditionalFormatting>
  <conditionalFormatting sqref="R1797:R1798">
    <cfRule type="cellIs" dxfId="1567" priority="1794" operator="greaterThanOrEqual">
      <formula>70</formula>
    </cfRule>
    <cfRule type="cellIs" dxfId="1566" priority="1795" operator="between">
      <formula>60</formula>
      <formula>69.99</formula>
    </cfRule>
    <cfRule type="cellIs" dxfId="1565" priority="1796" operator="between">
      <formula>50</formula>
      <formula>59.99</formula>
    </cfRule>
    <cfRule type="cellIs" dxfId="1564" priority="1797" operator="lessThan">
      <formula>50</formula>
    </cfRule>
  </conditionalFormatting>
  <conditionalFormatting sqref="N1797">
    <cfRule type="cellIs" dxfId="1563" priority="1798" operator="greaterThanOrEqual">
      <formula>15</formula>
    </cfRule>
    <cfRule type="cellIs" dxfId="1562" priority="1799" operator="between">
      <formula>7</formula>
      <formula>14</formula>
    </cfRule>
    <cfRule type="cellIs" dxfId="1561" priority="1800" operator="lessThan">
      <formula>7</formula>
    </cfRule>
  </conditionalFormatting>
  <conditionalFormatting sqref="H1797">
    <cfRule type="cellIs" dxfId="1560" priority="1802" operator="equal">
      <formula>"CLB close Command will be generated by Firmware of iiSC board"</formula>
    </cfRule>
  </conditionalFormatting>
  <conditionalFormatting sqref="H1797">
    <cfRule type="cellIs" dxfId="1559" priority="1803" operator="equal">
      <formula>"Heartbeat of iiSC board to CLB board will stop."</formula>
    </cfRule>
    <cfRule type="cellIs" dxfId="1558" priority="1804" stopIfTrue="1" operator="equal">
      <formula>"CLB will have no effect"</formula>
    </cfRule>
  </conditionalFormatting>
  <conditionalFormatting sqref="H1797">
    <cfRule type="containsText" dxfId="1557" priority="1792" operator="containsText" text="CLB will have no effect.">
      <formula>NOT(ISERROR(SEARCH("CLB will have no effect.",H1797)))</formula>
    </cfRule>
    <cfRule type="containsText" dxfId="1556" priority="1793" stopIfTrue="1" operator="containsText" text="CLB will have no effects.">
      <formula>NOT(ISERROR(SEARCH("CLB will have no effects.",H1797)))</formula>
    </cfRule>
  </conditionalFormatting>
  <conditionalFormatting sqref="N1799">
    <cfRule type="cellIs" dxfId="1555" priority="1781" operator="greaterThanOrEqual">
      <formula>15</formula>
    </cfRule>
    <cfRule type="cellIs" dxfId="1554" priority="1782" operator="between">
      <formula>7</formula>
      <formula>14</formula>
    </cfRule>
    <cfRule type="cellIs" dxfId="1553" priority="1783" operator="lessThan">
      <formula>7</formula>
    </cfRule>
  </conditionalFormatting>
  <conditionalFormatting sqref="H1799">
    <cfRule type="cellIs" dxfId="1552" priority="1784" operator="equal">
      <formula>"CLB close Command will be generated by Firmware of iiSC board"</formula>
    </cfRule>
  </conditionalFormatting>
  <conditionalFormatting sqref="H1799">
    <cfRule type="cellIs" dxfId="1551" priority="1785" operator="equal">
      <formula>"Heartbeat of iiSC board to CLB board will stop."</formula>
    </cfRule>
    <cfRule type="cellIs" dxfId="1550" priority="1786" stopIfTrue="1" operator="equal">
      <formula>"CLB will have no effect"</formula>
    </cfRule>
  </conditionalFormatting>
  <conditionalFormatting sqref="H1799">
    <cfRule type="containsText" dxfId="1549" priority="1779" operator="containsText" text="CLB will have no effect.">
      <formula>NOT(ISERROR(SEARCH("CLB will have no effect.",H1799)))</formula>
    </cfRule>
    <cfRule type="containsText" dxfId="1548" priority="1780" stopIfTrue="1" operator="containsText" text="CLB will have no effects.">
      <formula>NOT(ISERROR(SEARCH("CLB will have no effects.",H1799)))</formula>
    </cfRule>
  </conditionalFormatting>
  <conditionalFormatting sqref="N1595:N1597">
    <cfRule type="cellIs" dxfId="1547" priority="1773" operator="greaterThanOrEqual">
      <formula>15</formula>
    </cfRule>
    <cfRule type="cellIs" dxfId="1546" priority="1774" operator="between">
      <formula>7</formula>
      <formula>14</formula>
    </cfRule>
    <cfRule type="cellIs" dxfId="1545" priority="1775" operator="lessThan">
      <formula>7</formula>
    </cfRule>
  </conditionalFormatting>
  <conditionalFormatting sqref="H1595:H1596">
    <cfRule type="cellIs" dxfId="1544" priority="1776" operator="equal">
      <formula>"CLB close Command will be generated by Firmware of iiSC board"</formula>
    </cfRule>
  </conditionalFormatting>
  <conditionalFormatting sqref="H1595:H1596">
    <cfRule type="cellIs" dxfId="1543" priority="1777" operator="equal">
      <formula>"Heartbeat of iiSC board to CLB board will stop."</formula>
    </cfRule>
    <cfRule type="cellIs" dxfId="1542" priority="1778" stopIfTrue="1" operator="equal">
      <formula>"CLB will have no effect"</formula>
    </cfRule>
  </conditionalFormatting>
  <conditionalFormatting sqref="H1595:H1596">
    <cfRule type="containsText" dxfId="1541" priority="1771" operator="containsText" text="CLB will have no effect.">
      <formula>NOT(ISERROR(SEARCH("CLB will have no effect.",H1595)))</formula>
    </cfRule>
    <cfRule type="containsText" dxfId="1540" priority="1772" stopIfTrue="1" operator="containsText" text="CLB will have no effects.">
      <formula>NOT(ISERROR(SEARCH("CLB will have no effects.",H1595)))</formula>
    </cfRule>
  </conditionalFormatting>
  <conditionalFormatting sqref="H1597">
    <cfRule type="cellIs" dxfId="1539" priority="1768" operator="equal">
      <formula>"CLB close Command will be generated by Firmware of iiSC board"</formula>
    </cfRule>
  </conditionalFormatting>
  <conditionalFormatting sqref="H1597">
    <cfRule type="cellIs" dxfId="1538" priority="1769" operator="equal">
      <formula>"Heartbeat of iiSC board to CLB board will stop."</formula>
    </cfRule>
    <cfRule type="cellIs" dxfId="1537" priority="1770" stopIfTrue="1" operator="equal">
      <formula>"CLB will have no effect"</formula>
    </cfRule>
  </conditionalFormatting>
  <conditionalFormatting sqref="H1597">
    <cfRule type="containsText" dxfId="1536" priority="1766" operator="containsText" text="CLB will have no effect.">
      <formula>NOT(ISERROR(SEARCH("CLB will have no effect.",H1597)))</formula>
    </cfRule>
    <cfRule type="containsText" dxfId="1535" priority="1767" stopIfTrue="1" operator="containsText" text="CLB will have no effects.">
      <formula>NOT(ISERROR(SEARCH("CLB will have no effects.",H1597)))</formula>
    </cfRule>
  </conditionalFormatting>
  <conditionalFormatting sqref="R1598:R1600">
    <cfRule type="cellIs" dxfId="1534" priority="1762" operator="greaterThanOrEqual">
      <formula>70</formula>
    </cfRule>
    <cfRule type="cellIs" dxfId="1533" priority="1763" operator="between">
      <formula>60</formula>
      <formula>69.99</formula>
    </cfRule>
    <cfRule type="cellIs" dxfId="1532" priority="1764" operator="between">
      <formula>50</formula>
      <formula>59.99</formula>
    </cfRule>
    <cfRule type="cellIs" dxfId="1531" priority="1765" operator="lessThan">
      <formula>50</formula>
    </cfRule>
  </conditionalFormatting>
  <conditionalFormatting sqref="N1598:N1600">
    <cfRule type="cellIs" dxfId="1530" priority="1756" operator="greaterThanOrEqual">
      <formula>15</formula>
    </cfRule>
    <cfRule type="cellIs" dxfId="1529" priority="1757" operator="between">
      <formula>7</formula>
      <formula>14</formula>
    </cfRule>
    <cfRule type="cellIs" dxfId="1528" priority="1758" operator="lessThan">
      <formula>7</formula>
    </cfRule>
  </conditionalFormatting>
  <conditionalFormatting sqref="H1598:H1599">
    <cfRule type="cellIs" dxfId="1527" priority="1759" operator="equal">
      <formula>"CLB close Command will be generated by Firmware of iiSC board"</formula>
    </cfRule>
  </conditionalFormatting>
  <conditionalFormatting sqref="H1598:H1599">
    <cfRule type="cellIs" dxfId="1526" priority="1760" operator="equal">
      <formula>"Heartbeat of iiSC board to CLB board will stop."</formula>
    </cfRule>
    <cfRule type="cellIs" dxfId="1525" priority="1761" stopIfTrue="1" operator="equal">
      <formula>"CLB will have no effect"</formula>
    </cfRule>
  </conditionalFormatting>
  <conditionalFormatting sqref="H1598:H1599">
    <cfRule type="containsText" dxfId="1524" priority="1754" operator="containsText" text="CLB will have no effect.">
      <formula>NOT(ISERROR(SEARCH("CLB will have no effect.",H1598)))</formula>
    </cfRule>
    <cfRule type="containsText" dxfId="1523" priority="1755" stopIfTrue="1" operator="containsText" text="CLB will have no effects.">
      <formula>NOT(ISERROR(SEARCH("CLB will have no effects.",H1598)))</formula>
    </cfRule>
  </conditionalFormatting>
  <conditionalFormatting sqref="H1600">
    <cfRule type="cellIs" dxfId="1522" priority="1751" operator="equal">
      <formula>"CLB close Command will be generated by Firmware of iiSC board"</formula>
    </cfRule>
  </conditionalFormatting>
  <conditionalFormatting sqref="H1600">
    <cfRule type="cellIs" dxfId="1521" priority="1752" operator="equal">
      <formula>"Heartbeat of iiSC board to CLB board will stop."</formula>
    </cfRule>
    <cfRule type="cellIs" dxfId="1520" priority="1753" stopIfTrue="1" operator="equal">
      <formula>"CLB will have no effect"</formula>
    </cfRule>
  </conditionalFormatting>
  <conditionalFormatting sqref="H1600">
    <cfRule type="containsText" dxfId="1519" priority="1749" operator="containsText" text="CLB will have no effect.">
      <formula>NOT(ISERROR(SEARCH("CLB will have no effect.",H1600)))</formula>
    </cfRule>
    <cfRule type="containsText" dxfId="1518" priority="1750" stopIfTrue="1" operator="containsText" text="CLB will have no effects.">
      <formula>NOT(ISERROR(SEARCH("CLB will have no effects.",H1600)))</formula>
    </cfRule>
  </conditionalFormatting>
  <conditionalFormatting sqref="R1601:R1603">
    <cfRule type="cellIs" dxfId="1517" priority="1745" operator="greaterThanOrEqual">
      <formula>70</formula>
    </cfRule>
    <cfRule type="cellIs" dxfId="1516" priority="1746" operator="between">
      <formula>60</formula>
      <formula>69.99</formula>
    </cfRule>
    <cfRule type="cellIs" dxfId="1515" priority="1747" operator="between">
      <formula>50</formula>
      <formula>59.99</formula>
    </cfRule>
    <cfRule type="cellIs" dxfId="1514" priority="1748" operator="lessThan">
      <formula>50</formula>
    </cfRule>
  </conditionalFormatting>
  <conditionalFormatting sqref="N1601:N1603">
    <cfRule type="cellIs" dxfId="1513" priority="1739" operator="greaterThanOrEqual">
      <formula>15</formula>
    </cfRule>
    <cfRule type="cellIs" dxfId="1512" priority="1740" operator="between">
      <formula>7</formula>
      <formula>14</formula>
    </cfRule>
    <cfRule type="cellIs" dxfId="1511" priority="1741" operator="lessThan">
      <formula>7</formula>
    </cfRule>
  </conditionalFormatting>
  <conditionalFormatting sqref="H1601:H1602">
    <cfRule type="cellIs" dxfId="1510" priority="1742" operator="equal">
      <formula>"CLB close Command will be generated by Firmware of iiSC board"</formula>
    </cfRule>
  </conditionalFormatting>
  <conditionalFormatting sqref="H1601:H1602">
    <cfRule type="cellIs" dxfId="1509" priority="1743" operator="equal">
      <formula>"Heartbeat of iiSC board to CLB board will stop."</formula>
    </cfRule>
    <cfRule type="cellIs" dxfId="1508" priority="1744" stopIfTrue="1" operator="equal">
      <formula>"CLB will have no effect"</formula>
    </cfRule>
  </conditionalFormatting>
  <conditionalFormatting sqref="H1601:H1602">
    <cfRule type="containsText" dxfId="1507" priority="1737" operator="containsText" text="CLB will have no effect.">
      <formula>NOT(ISERROR(SEARCH("CLB will have no effect.",H1601)))</formula>
    </cfRule>
    <cfRule type="containsText" dxfId="1506" priority="1738" stopIfTrue="1" operator="containsText" text="CLB will have no effects.">
      <formula>NOT(ISERROR(SEARCH("CLB will have no effects.",H1601)))</formula>
    </cfRule>
  </conditionalFormatting>
  <conditionalFormatting sqref="H1603">
    <cfRule type="cellIs" dxfId="1505" priority="1734" operator="equal">
      <formula>"CLB close Command will be generated by Firmware of iiSC board"</formula>
    </cfRule>
  </conditionalFormatting>
  <conditionalFormatting sqref="H1603">
    <cfRule type="cellIs" dxfId="1504" priority="1735" operator="equal">
      <formula>"Heartbeat of iiSC board to CLB board will stop."</formula>
    </cfRule>
    <cfRule type="cellIs" dxfId="1503" priority="1736" stopIfTrue="1" operator="equal">
      <formula>"CLB will have no effect"</formula>
    </cfRule>
  </conditionalFormatting>
  <conditionalFormatting sqref="H1603">
    <cfRule type="containsText" dxfId="1502" priority="1732" operator="containsText" text="CLB will have no effect.">
      <formula>NOT(ISERROR(SEARCH("CLB will have no effect.",H1603)))</formula>
    </cfRule>
    <cfRule type="containsText" dxfId="1501" priority="1733" stopIfTrue="1" operator="containsText" text="CLB will have no effects.">
      <formula>NOT(ISERROR(SEARCH("CLB will have no effects.",H1603)))</formula>
    </cfRule>
  </conditionalFormatting>
  <conditionalFormatting sqref="N1604:N1606">
    <cfRule type="cellIs" dxfId="1500" priority="1726" operator="greaterThanOrEqual">
      <formula>15</formula>
    </cfRule>
    <cfRule type="cellIs" dxfId="1499" priority="1727" operator="between">
      <formula>7</formula>
      <formula>14</formula>
    </cfRule>
    <cfRule type="cellIs" dxfId="1498" priority="1728" operator="lessThan">
      <formula>7</formula>
    </cfRule>
  </conditionalFormatting>
  <conditionalFormatting sqref="H1604:H1605">
    <cfRule type="cellIs" dxfId="1497" priority="1729" operator="equal">
      <formula>"CLB close Command will be generated by Firmware of iiSC board"</formula>
    </cfRule>
  </conditionalFormatting>
  <conditionalFormatting sqref="H1604:H1605">
    <cfRule type="cellIs" dxfId="1496" priority="1730" operator="equal">
      <formula>"Heartbeat of iiSC board to CLB board will stop."</formula>
    </cfRule>
    <cfRule type="cellIs" dxfId="1495" priority="1731" stopIfTrue="1" operator="equal">
      <formula>"CLB will have no effect"</formula>
    </cfRule>
  </conditionalFormatting>
  <conditionalFormatting sqref="H1604:H1605">
    <cfRule type="containsText" dxfId="1494" priority="1724" operator="containsText" text="CLB will have no effect.">
      <formula>NOT(ISERROR(SEARCH("CLB will have no effect.",H1604)))</formula>
    </cfRule>
    <cfRule type="containsText" dxfId="1493" priority="1725" stopIfTrue="1" operator="containsText" text="CLB will have no effects.">
      <formula>NOT(ISERROR(SEARCH("CLB will have no effects.",H1604)))</formula>
    </cfRule>
  </conditionalFormatting>
  <conditionalFormatting sqref="H1606">
    <cfRule type="cellIs" dxfId="1492" priority="1721" operator="equal">
      <formula>"CLB close Command will be generated by Firmware of iiSC board"</formula>
    </cfRule>
  </conditionalFormatting>
  <conditionalFormatting sqref="H1606">
    <cfRule type="cellIs" dxfId="1491" priority="1722" operator="equal">
      <formula>"Heartbeat of iiSC board to CLB board will stop."</formula>
    </cfRule>
    <cfRule type="cellIs" dxfId="1490" priority="1723" stopIfTrue="1" operator="equal">
      <formula>"CLB will have no effect"</formula>
    </cfRule>
  </conditionalFormatting>
  <conditionalFormatting sqref="H1606">
    <cfRule type="containsText" dxfId="1489" priority="1719" operator="containsText" text="CLB will have no effect.">
      <formula>NOT(ISERROR(SEARCH("CLB will have no effect.",H1606)))</formula>
    </cfRule>
    <cfRule type="containsText" dxfId="1488" priority="1720" stopIfTrue="1" operator="containsText" text="CLB will have no effects.">
      <formula>NOT(ISERROR(SEARCH("CLB will have no effects.",H1606)))</formula>
    </cfRule>
  </conditionalFormatting>
  <conditionalFormatting sqref="N1607:N1609">
    <cfRule type="cellIs" dxfId="1487" priority="1713" operator="greaterThanOrEqual">
      <formula>15</formula>
    </cfRule>
    <cfRule type="cellIs" dxfId="1486" priority="1714" operator="between">
      <formula>7</formula>
      <formula>14</formula>
    </cfRule>
    <cfRule type="cellIs" dxfId="1485" priority="1715" operator="lessThan">
      <formula>7</formula>
    </cfRule>
  </conditionalFormatting>
  <conditionalFormatting sqref="H1607:H1608">
    <cfRule type="cellIs" dxfId="1484" priority="1716" operator="equal">
      <formula>"CLB close Command will be generated by Firmware of iiSC board"</formula>
    </cfRule>
  </conditionalFormatting>
  <conditionalFormatting sqref="H1607:H1608">
    <cfRule type="cellIs" dxfId="1483" priority="1717" operator="equal">
      <formula>"Heartbeat of iiSC board to CLB board will stop."</formula>
    </cfRule>
    <cfRule type="cellIs" dxfId="1482" priority="1718" stopIfTrue="1" operator="equal">
      <formula>"CLB will have no effect"</formula>
    </cfRule>
  </conditionalFormatting>
  <conditionalFormatting sqref="H1607:H1608">
    <cfRule type="containsText" dxfId="1481" priority="1711" operator="containsText" text="CLB will have no effect.">
      <formula>NOT(ISERROR(SEARCH("CLB will have no effect.",H1607)))</formula>
    </cfRule>
    <cfRule type="containsText" dxfId="1480" priority="1712" stopIfTrue="1" operator="containsText" text="CLB will have no effects.">
      <formula>NOT(ISERROR(SEARCH("CLB will have no effects.",H1607)))</formula>
    </cfRule>
  </conditionalFormatting>
  <conditionalFormatting sqref="H1609">
    <cfRule type="cellIs" dxfId="1479" priority="1708" operator="equal">
      <formula>"CLB close Command will be generated by Firmware of iiSC board"</formula>
    </cfRule>
  </conditionalFormatting>
  <conditionalFormatting sqref="H1609">
    <cfRule type="cellIs" dxfId="1478" priority="1709" operator="equal">
      <formula>"Heartbeat of iiSC board to CLB board will stop."</formula>
    </cfRule>
    <cfRule type="cellIs" dxfId="1477" priority="1710" stopIfTrue="1" operator="equal">
      <formula>"CLB will have no effect"</formula>
    </cfRule>
  </conditionalFormatting>
  <conditionalFormatting sqref="H1609">
    <cfRule type="containsText" dxfId="1476" priority="1706" operator="containsText" text="CLB will have no effect.">
      <formula>NOT(ISERROR(SEARCH("CLB will have no effect.",H1609)))</formula>
    </cfRule>
    <cfRule type="containsText" dxfId="1475" priority="1707" stopIfTrue="1" operator="containsText" text="CLB will have no effects.">
      <formula>NOT(ISERROR(SEARCH("CLB will have no effects.",H1609)))</formula>
    </cfRule>
  </conditionalFormatting>
  <conditionalFormatting sqref="N1610:N1612">
    <cfRule type="cellIs" dxfId="1474" priority="1700" operator="greaterThanOrEqual">
      <formula>15</formula>
    </cfRule>
    <cfRule type="cellIs" dxfId="1473" priority="1701" operator="between">
      <formula>7</formula>
      <formula>14</formula>
    </cfRule>
    <cfRule type="cellIs" dxfId="1472" priority="1702" operator="lessThan">
      <formula>7</formula>
    </cfRule>
  </conditionalFormatting>
  <conditionalFormatting sqref="H1610:H1611">
    <cfRule type="cellIs" dxfId="1471" priority="1703" operator="equal">
      <formula>"CLB close Command will be generated by Firmware of iiSC board"</formula>
    </cfRule>
  </conditionalFormatting>
  <conditionalFormatting sqref="H1610:H1611">
    <cfRule type="cellIs" dxfId="1470" priority="1704" operator="equal">
      <formula>"Heartbeat of iiSC board to CLB board will stop."</formula>
    </cfRule>
    <cfRule type="cellIs" dxfId="1469" priority="1705" stopIfTrue="1" operator="equal">
      <formula>"CLB will have no effect"</formula>
    </cfRule>
  </conditionalFormatting>
  <conditionalFormatting sqref="H1610:H1611">
    <cfRule type="containsText" dxfId="1468" priority="1698" operator="containsText" text="CLB will have no effect.">
      <formula>NOT(ISERROR(SEARCH("CLB will have no effect.",H1610)))</formula>
    </cfRule>
    <cfRule type="containsText" dxfId="1467" priority="1699" stopIfTrue="1" operator="containsText" text="CLB will have no effects.">
      <formula>NOT(ISERROR(SEARCH("CLB will have no effects.",H1610)))</formula>
    </cfRule>
  </conditionalFormatting>
  <conditionalFormatting sqref="H1612">
    <cfRule type="cellIs" dxfId="1466" priority="1695" operator="equal">
      <formula>"CLB close Command will be generated by Firmware of iiSC board"</formula>
    </cfRule>
  </conditionalFormatting>
  <conditionalFormatting sqref="H1612">
    <cfRule type="cellIs" dxfId="1465" priority="1696" operator="equal">
      <formula>"Heartbeat of iiSC board to CLB board will stop."</formula>
    </cfRule>
    <cfRule type="cellIs" dxfId="1464" priority="1697" stopIfTrue="1" operator="equal">
      <formula>"CLB will have no effect"</formula>
    </cfRule>
  </conditionalFormatting>
  <conditionalFormatting sqref="H1612">
    <cfRule type="containsText" dxfId="1463" priority="1693" operator="containsText" text="CLB will have no effect.">
      <formula>NOT(ISERROR(SEARCH("CLB will have no effect.",H1612)))</formula>
    </cfRule>
    <cfRule type="containsText" dxfId="1462" priority="1694" stopIfTrue="1" operator="containsText" text="CLB will have no effects.">
      <formula>NOT(ISERROR(SEARCH("CLB will have no effects.",H1612)))</formula>
    </cfRule>
  </conditionalFormatting>
  <conditionalFormatting sqref="N1613:N1615">
    <cfRule type="cellIs" dxfId="1461" priority="1687" operator="greaterThanOrEqual">
      <formula>15</formula>
    </cfRule>
    <cfRule type="cellIs" dxfId="1460" priority="1688" operator="between">
      <formula>7</formula>
      <formula>14</formula>
    </cfRule>
    <cfRule type="cellIs" dxfId="1459" priority="1689" operator="lessThan">
      <formula>7</formula>
    </cfRule>
  </conditionalFormatting>
  <conditionalFormatting sqref="H1613:H1614">
    <cfRule type="cellIs" dxfId="1458" priority="1690" operator="equal">
      <formula>"CLB close Command will be generated by Firmware of iiSC board"</formula>
    </cfRule>
  </conditionalFormatting>
  <conditionalFormatting sqref="H1613:H1614">
    <cfRule type="cellIs" dxfId="1457" priority="1691" operator="equal">
      <formula>"Heartbeat of iiSC board to CLB board will stop."</formula>
    </cfRule>
    <cfRule type="cellIs" dxfId="1456" priority="1692" stopIfTrue="1" operator="equal">
      <formula>"CLB will have no effect"</formula>
    </cfRule>
  </conditionalFormatting>
  <conditionalFormatting sqref="H1613:H1614">
    <cfRule type="containsText" dxfId="1455" priority="1685" operator="containsText" text="CLB will have no effect.">
      <formula>NOT(ISERROR(SEARCH("CLB will have no effect.",H1613)))</formula>
    </cfRule>
    <cfRule type="containsText" dxfId="1454" priority="1686" stopIfTrue="1" operator="containsText" text="CLB will have no effects.">
      <formula>NOT(ISERROR(SEARCH("CLB will have no effects.",H1613)))</formula>
    </cfRule>
  </conditionalFormatting>
  <conditionalFormatting sqref="H1615">
    <cfRule type="cellIs" dxfId="1453" priority="1682" operator="equal">
      <formula>"CLB close Command will be generated by Firmware of iiSC board"</formula>
    </cfRule>
  </conditionalFormatting>
  <conditionalFormatting sqref="H1615">
    <cfRule type="cellIs" dxfId="1452" priority="1683" operator="equal">
      <formula>"Heartbeat of iiSC board to CLB board will stop."</formula>
    </cfRule>
    <cfRule type="cellIs" dxfId="1451" priority="1684" stopIfTrue="1" operator="equal">
      <formula>"CLB will have no effect"</formula>
    </cfRule>
  </conditionalFormatting>
  <conditionalFormatting sqref="H1615">
    <cfRule type="containsText" dxfId="1450" priority="1680" operator="containsText" text="CLB will have no effect.">
      <formula>NOT(ISERROR(SEARCH("CLB will have no effect.",H1615)))</formula>
    </cfRule>
    <cfRule type="containsText" dxfId="1449" priority="1681" stopIfTrue="1" operator="containsText" text="CLB will have no effects.">
      <formula>NOT(ISERROR(SEARCH("CLB will have no effects.",H1615)))</formula>
    </cfRule>
  </conditionalFormatting>
  <conditionalFormatting sqref="N1619:N1620">
    <cfRule type="cellIs" dxfId="1448" priority="1674" operator="greaterThanOrEqual">
      <formula>15</formula>
    </cfRule>
    <cfRule type="cellIs" dxfId="1447" priority="1675" operator="between">
      <formula>7</formula>
      <formula>14</formula>
    </cfRule>
    <cfRule type="cellIs" dxfId="1446" priority="1676" operator="lessThan">
      <formula>7</formula>
    </cfRule>
  </conditionalFormatting>
  <conditionalFormatting sqref="H1619:H1620">
    <cfRule type="cellIs" dxfId="1445" priority="1677" operator="equal">
      <formula>"CLB close Command will be generated by Firmware of iiSC board"</formula>
    </cfRule>
  </conditionalFormatting>
  <conditionalFormatting sqref="H1619:H1620">
    <cfRule type="cellIs" dxfId="1444" priority="1678" operator="equal">
      <formula>"Heartbeat of iiSC board to CLB board will stop."</formula>
    </cfRule>
    <cfRule type="cellIs" dxfId="1443" priority="1679" stopIfTrue="1" operator="equal">
      <formula>"CLB will have no effect"</formula>
    </cfRule>
  </conditionalFormatting>
  <conditionalFormatting sqref="H1619:H1620">
    <cfRule type="containsText" dxfId="1442" priority="1672" operator="containsText" text="CLB will have no effect.">
      <formula>NOT(ISERROR(SEARCH("CLB will have no effect.",H1619)))</formula>
    </cfRule>
    <cfRule type="containsText" dxfId="1441" priority="1673" stopIfTrue="1" operator="containsText" text="CLB will have no effects.">
      <formula>NOT(ISERROR(SEARCH("CLB will have no effects.",H1619)))</formula>
    </cfRule>
  </conditionalFormatting>
  <conditionalFormatting sqref="N1622:N1623">
    <cfRule type="cellIs" dxfId="1440" priority="1661" operator="greaterThanOrEqual">
      <formula>15</formula>
    </cfRule>
    <cfRule type="cellIs" dxfId="1439" priority="1662" operator="between">
      <formula>7</formula>
      <formula>14</formula>
    </cfRule>
    <cfRule type="cellIs" dxfId="1438" priority="1663" operator="lessThan">
      <formula>7</formula>
    </cfRule>
  </conditionalFormatting>
  <conditionalFormatting sqref="H1622:H1623">
    <cfRule type="cellIs" dxfId="1437" priority="1664" operator="equal">
      <formula>"CLB close Command will be generated by Firmware of iiSC board"</formula>
    </cfRule>
  </conditionalFormatting>
  <conditionalFormatting sqref="H1622:H1623">
    <cfRule type="cellIs" dxfId="1436" priority="1665" operator="equal">
      <formula>"Heartbeat of iiSC board to CLB board will stop."</formula>
    </cfRule>
    <cfRule type="cellIs" dxfId="1435" priority="1666" stopIfTrue="1" operator="equal">
      <formula>"CLB will have no effect"</formula>
    </cfRule>
  </conditionalFormatting>
  <conditionalFormatting sqref="H1622:H1623">
    <cfRule type="containsText" dxfId="1434" priority="1659" operator="containsText" text="CLB will have no effect.">
      <formula>NOT(ISERROR(SEARCH("CLB will have no effect.",H1622)))</formula>
    </cfRule>
    <cfRule type="containsText" dxfId="1433" priority="1660" stopIfTrue="1" operator="containsText" text="CLB will have no effects.">
      <formula>NOT(ISERROR(SEARCH("CLB will have no effects.",H1622)))</formula>
    </cfRule>
  </conditionalFormatting>
  <conditionalFormatting sqref="N1625:N1626">
    <cfRule type="cellIs" dxfId="1432" priority="1648" operator="greaterThanOrEqual">
      <formula>15</formula>
    </cfRule>
    <cfRule type="cellIs" dxfId="1431" priority="1649" operator="between">
      <formula>7</formula>
      <formula>14</formula>
    </cfRule>
    <cfRule type="cellIs" dxfId="1430" priority="1650" operator="lessThan">
      <formula>7</formula>
    </cfRule>
  </conditionalFormatting>
  <conditionalFormatting sqref="H1625:H1626">
    <cfRule type="cellIs" dxfId="1429" priority="1651" operator="equal">
      <formula>"CLB close Command will be generated by Firmware of iiSC board"</formula>
    </cfRule>
  </conditionalFormatting>
  <conditionalFormatting sqref="H1625:H1626">
    <cfRule type="cellIs" dxfId="1428" priority="1652" operator="equal">
      <formula>"Heartbeat of iiSC board to CLB board will stop."</formula>
    </cfRule>
    <cfRule type="cellIs" dxfId="1427" priority="1653" stopIfTrue="1" operator="equal">
      <formula>"CLB will have no effect"</formula>
    </cfRule>
  </conditionalFormatting>
  <conditionalFormatting sqref="H1625:H1626">
    <cfRule type="containsText" dxfId="1426" priority="1646" operator="containsText" text="CLB will have no effect.">
      <formula>NOT(ISERROR(SEARCH("CLB will have no effect.",H1625)))</formula>
    </cfRule>
    <cfRule type="containsText" dxfId="1425" priority="1647" stopIfTrue="1" operator="containsText" text="CLB will have no effects.">
      <formula>NOT(ISERROR(SEARCH("CLB will have no effects.",H1625)))</formula>
    </cfRule>
  </conditionalFormatting>
  <conditionalFormatting sqref="N1621">
    <cfRule type="cellIs" dxfId="1424" priority="1587" operator="greaterThanOrEqual">
      <formula>15</formula>
    </cfRule>
    <cfRule type="cellIs" dxfId="1423" priority="1588" operator="between">
      <formula>7</formula>
      <formula>14</formula>
    </cfRule>
    <cfRule type="cellIs" dxfId="1422" priority="1589" operator="lessThan">
      <formula>7</formula>
    </cfRule>
  </conditionalFormatting>
  <conditionalFormatting sqref="H1621">
    <cfRule type="cellIs" dxfId="1421" priority="1584" operator="equal">
      <formula>"CLB close Command will be generated by Firmware of iiSC board"</formula>
    </cfRule>
  </conditionalFormatting>
  <conditionalFormatting sqref="H1621">
    <cfRule type="cellIs" dxfId="1420" priority="1585" operator="equal">
      <formula>"Heartbeat of iiSC board to CLB board will stop."</formula>
    </cfRule>
    <cfRule type="cellIs" dxfId="1419" priority="1586" stopIfTrue="1" operator="equal">
      <formula>"CLB will have no effect"</formula>
    </cfRule>
  </conditionalFormatting>
  <conditionalFormatting sqref="H1621">
    <cfRule type="containsText" dxfId="1418" priority="1582" operator="containsText" text="CLB will have no effect.">
      <formula>NOT(ISERROR(SEARCH("CLB will have no effect.",H1621)))</formula>
    </cfRule>
    <cfRule type="containsText" dxfId="1417" priority="1583" stopIfTrue="1" operator="containsText" text="CLB will have no effects.">
      <formula>NOT(ISERROR(SEARCH("CLB will have no effects.",H1621)))</formula>
    </cfRule>
  </conditionalFormatting>
  <conditionalFormatting sqref="N1624">
    <cfRule type="cellIs" dxfId="1416" priority="1579" operator="greaterThanOrEqual">
      <formula>15</formula>
    </cfRule>
    <cfRule type="cellIs" dxfId="1415" priority="1580" operator="between">
      <formula>7</formula>
      <formula>14</formula>
    </cfRule>
    <cfRule type="cellIs" dxfId="1414" priority="1581" operator="lessThan">
      <formula>7</formula>
    </cfRule>
  </conditionalFormatting>
  <conditionalFormatting sqref="H1624">
    <cfRule type="cellIs" dxfId="1413" priority="1576" operator="equal">
      <formula>"CLB close Command will be generated by Firmware of iiSC board"</formula>
    </cfRule>
  </conditionalFormatting>
  <conditionalFormatting sqref="H1624">
    <cfRule type="cellIs" dxfId="1412" priority="1577" operator="equal">
      <formula>"Heartbeat of iiSC board to CLB board will stop."</formula>
    </cfRule>
    <cfRule type="cellIs" dxfId="1411" priority="1578" stopIfTrue="1" operator="equal">
      <formula>"CLB will have no effect"</formula>
    </cfRule>
  </conditionalFormatting>
  <conditionalFormatting sqref="H1624">
    <cfRule type="containsText" dxfId="1410" priority="1574" operator="containsText" text="CLB will have no effect.">
      <formula>NOT(ISERROR(SEARCH("CLB will have no effect.",H1624)))</formula>
    </cfRule>
    <cfRule type="containsText" dxfId="1409" priority="1575" stopIfTrue="1" operator="containsText" text="CLB will have no effects.">
      <formula>NOT(ISERROR(SEARCH("CLB will have no effects.",H1624)))</formula>
    </cfRule>
  </conditionalFormatting>
  <conditionalFormatting sqref="N1627">
    <cfRule type="cellIs" dxfId="1408" priority="1571" operator="greaterThanOrEqual">
      <formula>15</formula>
    </cfRule>
    <cfRule type="cellIs" dxfId="1407" priority="1572" operator="between">
      <formula>7</formula>
      <formula>14</formula>
    </cfRule>
    <cfRule type="cellIs" dxfId="1406" priority="1573" operator="lessThan">
      <formula>7</formula>
    </cfRule>
  </conditionalFormatting>
  <conditionalFormatting sqref="H1627">
    <cfRule type="cellIs" dxfId="1405" priority="1568" operator="equal">
      <formula>"CLB close Command will be generated by Firmware of iiSC board"</formula>
    </cfRule>
  </conditionalFormatting>
  <conditionalFormatting sqref="H1627">
    <cfRule type="cellIs" dxfId="1404" priority="1569" operator="equal">
      <formula>"Heartbeat of iiSC board to CLB board will stop."</formula>
    </cfRule>
    <cfRule type="cellIs" dxfId="1403" priority="1570" stopIfTrue="1" operator="equal">
      <formula>"CLB will have no effect"</formula>
    </cfRule>
  </conditionalFormatting>
  <conditionalFormatting sqref="H1627">
    <cfRule type="containsText" dxfId="1402" priority="1566" operator="containsText" text="CLB will have no effect.">
      <formula>NOT(ISERROR(SEARCH("CLB will have no effect.",H1627)))</formula>
    </cfRule>
    <cfRule type="containsText" dxfId="1401" priority="1567" stopIfTrue="1" operator="containsText" text="CLB will have no effects.">
      <formula>NOT(ISERROR(SEARCH("CLB will have no effects.",H1627)))</formula>
    </cfRule>
  </conditionalFormatting>
  <conditionalFormatting sqref="R1631:R1633">
    <cfRule type="cellIs" dxfId="1400" priority="1556" operator="greaterThanOrEqual">
      <formula>70</formula>
    </cfRule>
    <cfRule type="cellIs" dxfId="1399" priority="1557" operator="between">
      <formula>60</formula>
      <formula>69.99</formula>
    </cfRule>
    <cfRule type="cellIs" dxfId="1398" priority="1558" operator="between">
      <formula>50</formula>
      <formula>59.99</formula>
    </cfRule>
    <cfRule type="cellIs" dxfId="1397" priority="1559" operator="lessThan">
      <formula>50</formula>
    </cfRule>
  </conditionalFormatting>
  <conditionalFormatting sqref="N1631:N1633">
    <cfRule type="cellIs" dxfId="1396" priority="1560" operator="greaterThanOrEqual">
      <formula>15</formula>
    </cfRule>
    <cfRule type="cellIs" dxfId="1395" priority="1561" operator="between">
      <formula>7</formula>
      <formula>14</formula>
    </cfRule>
    <cfRule type="cellIs" dxfId="1394" priority="1562" operator="lessThan">
      <formula>7</formula>
    </cfRule>
  </conditionalFormatting>
  <conditionalFormatting sqref="H1631:H1632">
    <cfRule type="cellIs" dxfId="1393" priority="1563" operator="equal">
      <formula>"CLB close Command will be generated by Firmware of iiSC board"</formula>
    </cfRule>
  </conditionalFormatting>
  <conditionalFormatting sqref="H1631:H1632">
    <cfRule type="cellIs" dxfId="1392" priority="1564" operator="equal">
      <formula>"Heartbeat of iiSC board to CLB board will stop."</formula>
    </cfRule>
    <cfRule type="cellIs" dxfId="1391" priority="1565" stopIfTrue="1" operator="equal">
      <formula>"CLB will have no effect"</formula>
    </cfRule>
  </conditionalFormatting>
  <conditionalFormatting sqref="H1631:H1632">
    <cfRule type="containsText" dxfId="1390" priority="1554" operator="containsText" text="CLB will have no effect.">
      <formula>NOT(ISERROR(SEARCH("CLB will have no effect.",H1631)))</formula>
    </cfRule>
    <cfRule type="containsText" dxfId="1389" priority="1555" stopIfTrue="1" operator="containsText" text="CLB will have no effects.">
      <formula>NOT(ISERROR(SEARCH("CLB will have no effects.",H1631)))</formula>
    </cfRule>
  </conditionalFormatting>
  <conditionalFormatting sqref="H1633">
    <cfRule type="cellIs" dxfId="1388" priority="1551" operator="equal">
      <formula>"CLB close Command will be generated by Firmware of iiSC board"</formula>
    </cfRule>
  </conditionalFormatting>
  <conditionalFormatting sqref="H1633">
    <cfRule type="cellIs" dxfId="1387" priority="1552" operator="equal">
      <formula>"Heartbeat of iiSC board to CLB board will stop."</formula>
    </cfRule>
    <cfRule type="cellIs" dxfId="1386" priority="1553" stopIfTrue="1" operator="equal">
      <formula>"CLB will have no effect"</formula>
    </cfRule>
  </conditionalFormatting>
  <conditionalFormatting sqref="H1633">
    <cfRule type="containsText" dxfId="1385" priority="1549" operator="containsText" text="CLB will have no effect.">
      <formula>NOT(ISERROR(SEARCH("CLB will have no effect.",H1633)))</formula>
    </cfRule>
    <cfRule type="containsText" dxfId="1384" priority="1550" stopIfTrue="1" operator="containsText" text="CLB will have no effects.">
      <formula>NOT(ISERROR(SEARCH("CLB will have no effects.",H1633)))</formula>
    </cfRule>
  </conditionalFormatting>
  <conditionalFormatting sqref="R1634:R1636">
    <cfRule type="cellIs" dxfId="1383" priority="1539" operator="greaterThanOrEqual">
      <formula>70</formula>
    </cfRule>
    <cfRule type="cellIs" dxfId="1382" priority="1540" operator="between">
      <formula>60</formula>
      <formula>69.99</formula>
    </cfRule>
    <cfRule type="cellIs" dxfId="1381" priority="1541" operator="between">
      <formula>50</formula>
      <formula>59.99</formula>
    </cfRule>
    <cfRule type="cellIs" dxfId="1380" priority="1542" operator="lessThan">
      <formula>50</formula>
    </cfRule>
  </conditionalFormatting>
  <conditionalFormatting sqref="N1634:N1636">
    <cfRule type="cellIs" dxfId="1379" priority="1543" operator="greaterThanOrEqual">
      <formula>15</formula>
    </cfRule>
    <cfRule type="cellIs" dxfId="1378" priority="1544" operator="between">
      <formula>7</formula>
      <formula>14</formula>
    </cfRule>
    <cfRule type="cellIs" dxfId="1377" priority="1545" operator="lessThan">
      <formula>7</formula>
    </cfRule>
  </conditionalFormatting>
  <conditionalFormatting sqref="H1634:H1635">
    <cfRule type="cellIs" dxfId="1376" priority="1546" operator="equal">
      <formula>"CLB close Command will be generated by Firmware of iiSC board"</formula>
    </cfRule>
  </conditionalFormatting>
  <conditionalFormatting sqref="H1634:H1635">
    <cfRule type="cellIs" dxfId="1375" priority="1547" operator="equal">
      <formula>"Heartbeat of iiSC board to CLB board will stop."</formula>
    </cfRule>
    <cfRule type="cellIs" dxfId="1374" priority="1548" stopIfTrue="1" operator="equal">
      <formula>"CLB will have no effect"</formula>
    </cfRule>
  </conditionalFormatting>
  <conditionalFormatting sqref="H1634:H1635">
    <cfRule type="containsText" dxfId="1373" priority="1537" operator="containsText" text="CLB will have no effect.">
      <formula>NOT(ISERROR(SEARCH("CLB will have no effect.",H1634)))</formula>
    </cfRule>
    <cfRule type="containsText" dxfId="1372" priority="1538" stopIfTrue="1" operator="containsText" text="CLB will have no effects.">
      <formula>NOT(ISERROR(SEARCH("CLB will have no effects.",H1634)))</formula>
    </cfRule>
  </conditionalFormatting>
  <conditionalFormatting sqref="H1636">
    <cfRule type="cellIs" dxfId="1371" priority="1534" operator="equal">
      <formula>"CLB close Command will be generated by Firmware of iiSC board"</formula>
    </cfRule>
  </conditionalFormatting>
  <conditionalFormatting sqref="H1636">
    <cfRule type="cellIs" dxfId="1370" priority="1535" operator="equal">
      <formula>"Heartbeat of iiSC board to CLB board will stop."</formula>
    </cfRule>
    <cfRule type="cellIs" dxfId="1369" priority="1536" stopIfTrue="1" operator="equal">
      <formula>"CLB will have no effect"</formula>
    </cfRule>
  </conditionalFormatting>
  <conditionalFormatting sqref="H1636">
    <cfRule type="containsText" dxfId="1368" priority="1532" operator="containsText" text="CLB will have no effect.">
      <formula>NOT(ISERROR(SEARCH("CLB will have no effect.",H1636)))</formula>
    </cfRule>
    <cfRule type="containsText" dxfId="1367" priority="1533" stopIfTrue="1" operator="containsText" text="CLB will have no effects.">
      <formula>NOT(ISERROR(SEARCH("CLB will have no effects.",H1636)))</formula>
    </cfRule>
  </conditionalFormatting>
  <conditionalFormatting sqref="R1637:R1639">
    <cfRule type="cellIs" dxfId="1366" priority="1522" operator="greaterThanOrEqual">
      <formula>70</formula>
    </cfRule>
    <cfRule type="cellIs" dxfId="1365" priority="1523" operator="between">
      <formula>60</formula>
      <formula>69.99</formula>
    </cfRule>
    <cfRule type="cellIs" dxfId="1364" priority="1524" operator="between">
      <formula>50</formula>
      <formula>59.99</formula>
    </cfRule>
    <cfRule type="cellIs" dxfId="1363" priority="1525" operator="lessThan">
      <formula>50</formula>
    </cfRule>
  </conditionalFormatting>
  <conditionalFormatting sqref="N1637:N1639">
    <cfRule type="cellIs" dxfId="1362" priority="1526" operator="greaterThanOrEqual">
      <formula>15</formula>
    </cfRule>
    <cfRule type="cellIs" dxfId="1361" priority="1527" operator="between">
      <formula>7</formula>
      <formula>14</formula>
    </cfRule>
    <cfRule type="cellIs" dxfId="1360" priority="1528" operator="lessThan">
      <formula>7</formula>
    </cfRule>
  </conditionalFormatting>
  <conditionalFormatting sqref="H1637:H1638">
    <cfRule type="cellIs" dxfId="1359" priority="1529" operator="equal">
      <formula>"CLB close Command will be generated by Firmware of iiSC board"</formula>
    </cfRule>
  </conditionalFormatting>
  <conditionalFormatting sqref="H1637:H1638">
    <cfRule type="cellIs" dxfId="1358" priority="1530" operator="equal">
      <formula>"Heartbeat of iiSC board to CLB board will stop."</formula>
    </cfRule>
    <cfRule type="cellIs" dxfId="1357" priority="1531" stopIfTrue="1" operator="equal">
      <formula>"CLB will have no effect"</formula>
    </cfRule>
  </conditionalFormatting>
  <conditionalFormatting sqref="H1637:H1638">
    <cfRule type="containsText" dxfId="1356" priority="1520" operator="containsText" text="CLB will have no effect.">
      <formula>NOT(ISERROR(SEARCH("CLB will have no effect.",H1637)))</formula>
    </cfRule>
    <cfRule type="containsText" dxfId="1355" priority="1521" stopIfTrue="1" operator="containsText" text="CLB will have no effects.">
      <formula>NOT(ISERROR(SEARCH("CLB will have no effects.",H1637)))</formula>
    </cfRule>
  </conditionalFormatting>
  <conditionalFormatting sqref="H1639">
    <cfRule type="cellIs" dxfId="1354" priority="1517" operator="equal">
      <formula>"CLB close Command will be generated by Firmware of iiSC board"</formula>
    </cfRule>
  </conditionalFormatting>
  <conditionalFormatting sqref="H1639">
    <cfRule type="cellIs" dxfId="1353" priority="1518" operator="equal">
      <formula>"Heartbeat of iiSC board to CLB board will stop."</formula>
    </cfRule>
    <cfRule type="cellIs" dxfId="1352" priority="1519" stopIfTrue="1" operator="equal">
      <formula>"CLB will have no effect"</formula>
    </cfRule>
  </conditionalFormatting>
  <conditionalFormatting sqref="H1639">
    <cfRule type="containsText" dxfId="1351" priority="1515" operator="containsText" text="CLB will have no effect.">
      <formula>NOT(ISERROR(SEARCH("CLB will have no effect.",H1639)))</formula>
    </cfRule>
    <cfRule type="containsText" dxfId="1350" priority="1516" stopIfTrue="1" operator="containsText" text="CLB will have no effects.">
      <formula>NOT(ISERROR(SEARCH("CLB will have no effects.",H1639)))</formula>
    </cfRule>
  </conditionalFormatting>
  <conditionalFormatting sqref="N1644:N1645">
    <cfRule type="cellIs" dxfId="1349" priority="1509" operator="greaterThanOrEqual">
      <formula>15</formula>
    </cfRule>
    <cfRule type="cellIs" dxfId="1348" priority="1510" operator="between">
      <formula>7</formula>
      <formula>14</formula>
    </cfRule>
    <cfRule type="cellIs" dxfId="1347" priority="1511" operator="lessThan">
      <formula>7</formula>
    </cfRule>
  </conditionalFormatting>
  <conditionalFormatting sqref="H1644:H1645">
    <cfRule type="cellIs" dxfId="1346" priority="1512" operator="equal">
      <formula>"CLB close Command will be generated by Firmware of iiSC board"</formula>
    </cfRule>
  </conditionalFormatting>
  <conditionalFormatting sqref="H1644:H1645">
    <cfRule type="cellIs" dxfId="1345" priority="1513" operator="equal">
      <formula>"Heartbeat of iiSC board to CLB board will stop."</formula>
    </cfRule>
    <cfRule type="cellIs" dxfId="1344" priority="1514" stopIfTrue="1" operator="equal">
      <formula>"CLB will have no effect"</formula>
    </cfRule>
  </conditionalFormatting>
  <conditionalFormatting sqref="H1644:H1645">
    <cfRule type="containsText" dxfId="1343" priority="1507" operator="containsText" text="CLB will have no effect.">
      <formula>NOT(ISERROR(SEARCH("CLB will have no effect.",H1644)))</formula>
    </cfRule>
    <cfRule type="containsText" dxfId="1342" priority="1508" stopIfTrue="1" operator="containsText" text="CLB will have no effects.">
      <formula>NOT(ISERROR(SEARCH("CLB will have no effects.",H1644)))</formula>
    </cfRule>
  </conditionalFormatting>
  <conditionalFormatting sqref="N1646">
    <cfRule type="cellIs" dxfId="1341" priority="1504" operator="greaterThanOrEqual">
      <formula>15</formula>
    </cfRule>
    <cfRule type="cellIs" dxfId="1340" priority="1505" operator="between">
      <formula>7</formula>
      <formula>14</formula>
    </cfRule>
    <cfRule type="cellIs" dxfId="1339" priority="1506" operator="lessThan">
      <formula>7</formula>
    </cfRule>
  </conditionalFormatting>
  <conditionalFormatting sqref="H1646">
    <cfRule type="cellIs" dxfId="1338" priority="1501" operator="equal">
      <formula>"CLB close Command will be generated by Firmware of iiSC board"</formula>
    </cfRule>
  </conditionalFormatting>
  <conditionalFormatting sqref="H1646">
    <cfRule type="cellIs" dxfId="1337" priority="1502" operator="equal">
      <formula>"Heartbeat of iiSC board to CLB board will stop."</formula>
    </cfRule>
    <cfRule type="cellIs" dxfId="1336" priority="1503" stopIfTrue="1" operator="equal">
      <formula>"CLB will have no effect"</formula>
    </cfRule>
  </conditionalFormatting>
  <conditionalFormatting sqref="H1646">
    <cfRule type="containsText" dxfId="1335" priority="1499" operator="containsText" text="CLB will have no effect.">
      <formula>NOT(ISERROR(SEARCH("CLB will have no effect.",H1646)))</formula>
    </cfRule>
    <cfRule type="containsText" dxfId="1334" priority="1500" stopIfTrue="1" operator="containsText" text="CLB will have no effects.">
      <formula>NOT(ISERROR(SEARCH("CLB will have no effects.",H1646)))</formula>
    </cfRule>
  </conditionalFormatting>
  <conditionalFormatting sqref="N1650:N1651">
    <cfRule type="cellIs" dxfId="1333" priority="1493" operator="greaterThanOrEqual">
      <formula>15</formula>
    </cfRule>
    <cfRule type="cellIs" dxfId="1332" priority="1494" operator="between">
      <formula>7</formula>
      <formula>14</formula>
    </cfRule>
    <cfRule type="cellIs" dxfId="1331" priority="1495" operator="lessThan">
      <formula>7</formula>
    </cfRule>
  </conditionalFormatting>
  <conditionalFormatting sqref="H1650:H1651">
    <cfRule type="cellIs" dxfId="1330" priority="1496" operator="equal">
      <formula>"CLB close Command will be generated by Firmware of iiSC board"</formula>
    </cfRule>
  </conditionalFormatting>
  <conditionalFormatting sqref="H1650:H1651">
    <cfRule type="cellIs" dxfId="1329" priority="1497" operator="equal">
      <formula>"Heartbeat of iiSC board to CLB board will stop."</formula>
    </cfRule>
    <cfRule type="cellIs" dxfId="1328" priority="1498" stopIfTrue="1" operator="equal">
      <formula>"CLB will have no effect"</formula>
    </cfRule>
  </conditionalFormatting>
  <conditionalFormatting sqref="H1650:H1651">
    <cfRule type="containsText" dxfId="1327" priority="1491" operator="containsText" text="CLB will have no effect.">
      <formula>NOT(ISERROR(SEARCH("CLB will have no effect.",H1650)))</formula>
    </cfRule>
    <cfRule type="containsText" dxfId="1326" priority="1492" stopIfTrue="1" operator="containsText" text="CLB will have no effects.">
      <formula>NOT(ISERROR(SEARCH("CLB will have no effects.",H1650)))</formula>
    </cfRule>
  </conditionalFormatting>
  <conditionalFormatting sqref="N1652">
    <cfRule type="cellIs" dxfId="1325" priority="1488" operator="greaterThanOrEqual">
      <formula>15</formula>
    </cfRule>
    <cfRule type="cellIs" dxfId="1324" priority="1489" operator="between">
      <formula>7</formula>
      <formula>14</formula>
    </cfRule>
    <cfRule type="cellIs" dxfId="1323" priority="1490" operator="lessThan">
      <formula>7</formula>
    </cfRule>
  </conditionalFormatting>
  <conditionalFormatting sqref="H1652">
    <cfRule type="cellIs" dxfId="1322" priority="1485" operator="equal">
      <formula>"CLB close Command will be generated by Firmware of iiSC board"</formula>
    </cfRule>
  </conditionalFormatting>
  <conditionalFormatting sqref="H1652">
    <cfRule type="cellIs" dxfId="1321" priority="1486" operator="equal">
      <formula>"Heartbeat of iiSC board to CLB board will stop."</formula>
    </cfRule>
    <cfRule type="cellIs" dxfId="1320" priority="1487" stopIfTrue="1" operator="equal">
      <formula>"CLB will have no effect"</formula>
    </cfRule>
  </conditionalFormatting>
  <conditionalFormatting sqref="H1652">
    <cfRule type="containsText" dxfId="1319" priority="1483" operator="containsText" text="CLB will have no effect.">
      <formula>NOT(ISERROR(SEARCH("CLB will have no effect.",H1652)))</formula>
    </cfRule>
    <cfRule type="containsText" dxfId="1318" priority="1484" stopIfTrue="1" operator="containsText" text="CLB will have no effects.">
      <formula>NOT(ISERROR(SEARCH("CLB will have no effects.",H1652)))</formula>
    </cfRule>
  </conditionalFormatting>
  <conditionalFormatting sqref="N1653:N1654">
    <cfRule type="cellIs" dxfId="1317" priority="1477" operator="greaterThanOrEqual">
      <formula>15</formula>
    </cfRule>
    <cfRule type="cellIs" dxfId="1316" priority="1478" operator="between">
      <formula>7</formula>
      <formula>14</formula>
    </cfRule>
    <cfRule type="cellIs" dxfId="1315" priority="1479" operator="lessThan">
      <formula>7</formula>
    </cfRule>
  </conditionalFormatting>
  <conditionalFormatting sqref="H1653:H1654">
    <cfRule type="cellIs" dxfId="1314" priority="1480" operator="equal">
      <formula>"CLB close Command will be generated by Firmware of iiSC board"</formula>
    </cfRule>
  </conditionalFormatting>
  <conditionalFormatting sqref="H1653:H1654">
    <cfRule type="cellIs" dxfId="1313" priority="1481" operator="equal">
      <formula>"Heartbeat of iiSC board to CLB board will stop."</formula>
    </cfRule>
    <cfRule type="cellIs" dxfId="1312" priority="1482" stopIfTrue="1" operator="equal">
      <formula>"CLB will have no effect"</formula>
    </cfRule>
  </conditionalFormatting>
  <conditionalFormatting sqref="H1653:H1654">
    <cfRule type="containsText" dxfId="1311" priority="1475" operator="containsText" text="CLB will have no effect.">
      <formula>NOT(ISERROR(SEARCH("CLB will have no effect.",H1653)))</formula>
    </cfRule>
    <cfRule type="containsText" dxfId="1310" priority="1476" stopIfTrue="1" operator="containsText" text="CLB will have no effects.">
      <formula>NOT(ISERROR(SEARCH("CLB will have no effects.",H1653)))</formula>
    </cfRule>
  </conditionalFormatting>
  <conditionalFormatting sqref="N1655">
    <cfRule type="cellIs" dxfId="1309" priority="1472" operator="greaterThanOrEqual">
      <formula>15</formula>
    </cfRule>
    <cfRule type="cellIs" dxfId="1308" priority="1473" operator="between">
      <formula>7</formula>
      <formula>14</formula>
    </cfRule>
    <cfRule type="cellIs" dxfId="1307" priority="1474" operator="lessThan">
      <formula>7</formula>
    </cfRule>
  </conditionalFormatting>
  <conditionalFormatting sqref="H1655">
    <cfRule type="cellIs" dxfId="1306" priority="1469" operator="equal">
      <formula>"CLB close Command will be generated by Firmware of iiSC board"</formula>
    </cfRule>
  </conditionalFormatting>
  <conditionalFormatting sqref="H1655">
    <cfRule type="cellIs" dxfId="1305" priority="1470" operator="equal">
      <formula>"Heartbeat of iiSC board to CLB board will stop."</formula>
    </cfRule>
    <cfRule type="cellIs" dxfId="1304" priority="1471" stopIfTrue="1" operator="equal">
      <formula>"CLB will have no effect"</formula>
    </cfRule>
  </conditionalFormatting>
  <conditionalFormatting sqref="H1655">
    <cfRule type="containsText" dxfId="1303" priority="1467" operator="containsText" text="CLB will have no effect.">
      <formula>NOT(ISERROR(SEARCH("CLB will have no effect.",H1655)))</formula>
    </cfRule>
    <cfRule type="containsText" dxfId="1302" priority="1468" stopIfTrue="1" operator="containsText" text="CLB will have no effects.">
      <formula>NOT(ISERROR(SEARCH("CLB will have no effects.",H1655)))</formula>
    </cfRule>
  </conditionalFormatting>
  <conditionalFormatting sqref="N1659:N1660">
    <cfRule type="cellIs" dxfId="1301" priority="1461" operator="greaterThanOrEqual">
      <formula>15</formula>
    </cfRule>
    <cfRule type="cellIs" dxfId="1300" priority="1462" operator="between">
      <formula>7</formula>
      <formula>14</formula>
    </cfRule>
    <cfRule type="cellIs" dxfId="1299" priority="1463" operator="lessThan">
      <formula>7</formula>
    </cfRule>
  </conditionalFormatting>
  <conditionalFormatting sqref="H1659:H1660">
    <cfRule type="cellIs" dxfId="1298" priority="1464" operator="equal">
      <formula>"CLB close Command will be generated by Firmware of iiSC board"</formula>
    </cfRule>
  </conditionalFormatting>
  <conditionalFormatting sqref="H1659:H1660">
    <cfRule type="cellIs" dxfId="1297" priority="1465" operator="equal">
      <formula>"Heartbeat of iiSC board to CLB board will stop."</formula>
    </cfRule>
    <cfRule type="cellIs" dxfId="1296" priority="1466" stopIfTrue="1" operator="equal">
      <formula>"CLB will have no effect"</formula>
    </cfRule>
  </conditionalFormatting>
  <conditionalFormatting sqref="H1659:H1660">
    <cfRule type="containsText" dxfId="1295" priority="1459" operator="containsText" text="CLB will have no effect.">
      <formula>NOT(ISERROR(SEARCH("CLB will have no effect.",H1659)))</formula>
    </cfRule>
    <cfRule type="containsText" dxfId="1294" priority="1460" stopIfTrue="1" operator="containsText" text="CLB will have no effects.">
      <formula>NOT(ISERROR(SEARCH("CLB will have no effects.",H1659)))</formula>
    </cfRule>
  </conditionalFormatting>
  <conditionalFormatting sqref="N1661">
    <cfRule type="cellIs" dxfId="1293" priority="1456" operator="greaterThanOrEqual">
      <formula>15</formula>
    </cfRule>
    <cfRule type="cellIs" dxfId="1292" priority="1457" operator="between">
      <formula>7</formula>
      <formula>14</formula>
    </cfRule>
    <cfRule type="cellIs" dxfId="1291" priority="1458" operator="lessThan">
      <formula>7</formula>
    </cfRule>
  </conditionalFormatting>
  <conditionalFormatting sqref="H1661">
    <cfRule type="cellIs" dxfId="1290" priority="1453" operator="equal">
      <formula>"CLB close Command will be generated by Firmware of iiSC board"</formula>
    </cfRule>
  </conditionalFormatting>
  <conditionalFormatting sqref="H1661">
    <cfRule type="cellIs" dxfId="1289" priority="1454" operator="equal">
      <formula>"Heartbeat of iiSC board to CLB board will stop."</formula>
    </cfRule>
    <cfRule type="cellIs" dxfId="1288" priority="1455" stopIfTrue="1" operator="equal">
      <formula>"CLB will have no effect"</formula>
    </cfRule>
  </conditionalFormatting>
  <conditionalFormatting sqref="H1661">
    <cfRule type="containsText" dxfId="1287" priority="1451" operator="containsText" text="CLB will have no effect.">
      <formula>NOT(ISERROR(SEARCH("CLB will have no effect.",H1661)))</formula>
    </cfRule>
    <cfRule type="containsText" dxfId="1286" priority="1452" stopIfTrue="1" operator="containsText" text="CLB will have no effects.">
      <formula>NOT(ISERROR(SEARCH("CLB will have no effects.",H1661)))</formula>
    </cfRule>
  </conditionalFormatting>
  <conditionalFormatting sqref="N1662:N1663">
    <cfRule type="cellIs" dxfId="1285" priority="1445" operator="greaterThanOrEqual">
      <formula>15</formula>
    </cfRule>
    <cfRule type="cellIs" dxfId="1284" priority="1446" operator="between">
      <formula>7</formula>
      <formula>14</formula>
    </cfRule>
    <cfRule type="cellIs" dxfId="1283" priority="1447" operator="lessThan">
      <formula>7</formula>
    </cfRule>
  </conditionalFormatting>
  <conditionalFormatting sqref="H1662:H1663">
    <cfRule type="cellIs" dxfId="1282" priority="1448" operator="equal">
      <formula>"CLB close Command will be generated by Firmware of iiSC board"</formula>
    </cfRule>
  </conditionalFormatting>
  <conditionalFormatting sqref="H1662:H1663">
    <cfRule type="cellIs" dxfId="1281" priority="1449" operator="equal">
      <formula>"Heartbeat of iiSC board to CLB board will stop."</formula>
    </cfRule>
    <cfRule type="cellIs" dxfId="1280" priority="1450" stopIfTrue="1" operator="equal">
      <formula>"CLB will have no effect"</formula>
    </cfRule>
  </conditionalFormatting>
  <conditionalFormatting sqref="H1662:H1663">
    <cfRule type="containsText" dxfId="1279" priority="1443" operator="containsText" text="CLB will have no effect.">
      <formula>NOT(ISERROR(SEARCH("CLB will have no effect.",H1662)))</formula>
    </cfRule>
    <cfRule type="containsText" dxfId="1278" priority="1444" stopIfTrue="1" operator="containsText" text="CLB will have no effects.">
      <formula>NOT(ISERROR(SEARCH("CLB will have no effects.",H1662)))</formula>
    </cfRule>
  </conditionalFormatting>
  <conditionalFormatting sqref="N1664">
    <cfRule type="cellIs" dxfId="1277" priority="1440" operator="greaterThanOrEqual">
      <formula>15</formula>
    </cfRule>
    <cfRule type="cellIs" dxfId="1276" priority="1441" operator="between">
      <formula>7</formula>
      <formula>14</formula>
    </cfRule>
    <cfRule type="cellIs" dxfId="1275" priority="1442" operator="lessThan">
      <formula>7</formula>
    </cfRule>
  </conditionalFormatting>
  <conditionalFormatting sqref="H1664">
    <cfRule type="cellIs" dxfId="1274" priority="1437" operator="equal">
      <formula>"CLB close Command will be generated by Firmware of iiSC board"</formula>
    </cfRule>
  </conditionalFormatting>
  <conditionalFormatting sqref="H1664">
    <cfRule type="cellIs" dxfId="1273" priority="1438" operator="equal">
      <formula>"Heartbeat of iiSC board to CLB board will stop."</formula>
    </cfRule>
    <cfRule type="cellIs" dxfId="1272" priority="1439" stopIfTrue="1" operator="equal">
      <formula>"CLB will have no effect"</formula>
    </cfRule>
  </conditionalFormatting>
  <conditionalFormatting sqref="H1664">
    <cfRule type="containsText" dxfId="1271" priority="1435" operator="containsText" text="CLB will have no effect.">
      <formula>NOT(ISERROR(SEARCH("CLB will have no effect.",H1664)))</formula>
    </cfRule>
    <cfRule type="containsText" dxfId="1270" priority="1436" stopIfTrue="1" operator="containsText" text="CLB will have no effects.">
      <formula>NOT(ISERROR(SEARCH("CLB will have no effects.",H1664)))</formula>
    </cfRule>
  </conditionalFormatting>
  <conditionalFormatting sqref="N1665:N1666">
    <cfRule type="cellIs" dxfId="1269" priority="1429" operator="greaterThanOrEqual">
      <formula>15</formula>
    </cfRule>
    <cfRule type="cellIs" dxfId="1268" priority="1430" operator="between">
      <formula>7</formula>
      <formula>14</formula>
    </cfRule>
    <cfRule type="cellIs" dxfId="1267" priority="1431" operator="lessThan">
      <formula>7</formula>
    </cfRule>
  </conditionalFormatting>
  <conditionalFormatting sqref="H1665:H1666">
    <cfRule type="cellIs" dxfId="1266" priority="1432" operator="equal">
      <formula>"CLB close Command will be generated by Firmware of iiSC board"</formula>
    </cfRule>
  </conditionalFormatting>
  <conditionalFormatting sqref="H1665:H1666">
    <cfRule type="cellIs" dxfId="1265" priority="1433" operator="equal">
      <formula>"Heartbeat of iiSC board to CLB board will stop."</formula>
    </cfRule>
    <cfRule type="cellIs" dxfId="1264" priority="1434" stopIfTrue="1" operator="equal">
      <formula>"CLB will have no effect"</formula>
    </cfRule>
  </conditionalFormatting>
  <conditionalFormatting sqref="H1665:H1666">
    <cfRule type="containsText" dxfId="1263" priority="1427" operator="containsText" text="CLB will have no effect.">
      <formula>NOT(ISERROR(SEARCH("CLB will have no effect.",H1665)))</formula>
    </cfRule>
    <cfRule type="containsText" dxfId="1262" priority="1428" stopIfTrue="1" operator="containsText" text="CLB will have no effects.">
      <formula>NOT(ISERROR(SEARCH("CLB will have no effects.",H1665)))</formula>
    </cfRule>
  </conditionalFormatting>
  <conditionalFormatting sqref="N1667">
    <cfRule type="cellIs" dxfId="1261" priority="1424" operator="greaterThanOrEqual">
      <formula>15</formula>
    </cfRule>
    <cfRule type="cellIs" dxfId="1260" priority="1425" operator="between">
      <formula>7</formula>
      <formula>14</formula>
    </cfRule>
    <cfRule type="cellIs" dxfId="1259" priority="1426" operator="lessThan">
      <formula>7</formula>
    </cfRule>
  </conditionalFormatting>
  <conditionalFormatting sqref="H1667">
    <cfRule type="cellIs" dxfId="1258" priority="1421" operator="equal">
      <formula>"CLB close Command will be generated by Firmware of iiSC board"</formula>
    </cfRule>
  </conditionalFormatting>
  <conditionalFormatting sqref="H1667">
    <cfRule type="cellIs" dxfId="1257" priority="1422" operator="equal">
      <formula>"Heartbeat of iiSC board to CLB board will stop."</formula>
    </cfRule>
    <cfRule type="cellIs" dxfId="1256" priority="1423" stopIfTrue="1" operator="equal">
      <formula>"CLB will have no effect"</formula>
    </cfRule>
  </conditionalFormatting>
  <conditionalFormatting sqref="H1667">
    <cfRule type="containsText" dxfId="1255" priority="1419" operator="containsText" text="CLB will have no effect.">
      <formula>NOT(ISERROR(SEARCH("CLB will have no effect.",H1667)))</formula>
    </cfRule>
    <cfRule type="containsText" dxfId="1254" priority="1420" stopIfTrue="1" operator="containsText" text="CLB will have no effects.">
      <formula>NOT(ISERROR(SEARCH("CLB will have no effects.",H1667)))</formula>
    </cfRule>
  </conditionalFormatting>
  <conditionalFormatting sqref="R1668:R1669">
    <cfRule type="cellIs" dxfId="1253" priority="1280" operator="greaterThanOrEqual">
      <formula>70</formula>
    </cfRule>
    <cfRule type="cellIs" dxfId="1252" priority="1281" operator="between">
      <formula>60</formula>
      <formula>69.99</formula>
    </cfRule>
    <cfRule type="cellIs" dxfId="1251" priority="1282" operator="between">
      <formula>50</formula>
      <formula>59.99</formula>
    </cfRule>
    <cfRule type="cellIs" dxfId="1250" priority="1283" operator="lessThan">
      <formula>50</formula>
    </cfRule>
  </conditionalFormatting>
  <conditionalFormatting sqref="N1668">
    <cfRule type="cellIs" dxfId="1249" priority="1284" operator="greaterThanOrEqual">
      <formula>15</formula>
    </cfRule>
    <cfRule type="cellIs" dxfId="1248" priority="1285" operator="between">
      <formula>7</formula>
      <formula>14</formula>
    </cfRule>
    <cfRule type="cellIs" dxfId="1247" priority="1286" operator="lessThan">
      <formula>7</formula>
    </cfRule>
  </conditionalFormatting>
  <conditionalFormatting sqref="H1668">
    <cfRule type="cellIs" dxfId="1246" priority="1288" operator="equal">
      <formula>"CLB close Command will be generated by Firmware of iiSC board"</formula>
    </cfRule>
  </conditionalFormatting>
  <conditionalFormatting sqref="H1668">
    <cfRule type="cellIs" dxfId="1245" priority="1289" operator="equal">
      <formula>"Heartbeat of iiSC board to CLB board will stop."</formula>
    </cfRule>
    <cfRule type="cellIs" dxfId="1244" priority="1290" stopIfTrue="1" operator="equal">
      <formula>"CLB will have no effect"</formula>
    </cfRule>
  </conditionalFormatting>
  <conditionalFormatting sqref="H1668">
    <cfRule type="containsText" dxfId="1243" priority="1278" operator="containsText" text="CLB will have no effect.">
      <formula>NOT(ISERROR(SEARCH("CLB will have no effect.",H1668)))</formula>
    </cfRule>
    <cfRule type="containsText" dxfId="1242" priority="1279" stopIfTrue="1" operator="containsText" text="CLB will have no effects.">
      <formula>NOT(ISERROR(SEARCH("CLB will have no effects.",H1668)))</formula>
    </cfRule>
  </conditionalFormatting>
  <conditionalFormatting sqref="N1670">
    <cfRule type="cellIs" dxfId="1241" priority="1275" operator="greaterThanOrEqual">
      <formula>15</formula>
    </cfRule>
    <cfRule type="cellIs" dxfId="1240" priority="1276" operator="between">
      <formula>7</formula>
      <formula>14</formula>
    </cfRule>
    <cfRule type="cellIs" dxfId="1239" priority="1277" operator="lessThan">
      <formula>7</formula>
    </cfRule>
  </conditionalFormatting>
  <conditionalFormatting sqref="H1670">
    <cfRule type="cellIs" dxfId="1238" priority="1272" operator="equal">
      <formula>"CLB close Command will be generated by Firmware of iiSC board"</formula>
    </cfRule>
  </conditionalFormatting>
  <conditionalFormatting sqref="H1670">
    <cfRule type="cellIs" dxfId="1237" priority="1273" operator="equal">
      <formula>"Heartbeat of iiSC board to CLB board will stop."</formula>
    </cfRule>
    <cfRule type="cellIs" dxfId="1236" priority="1274" stopIfTrue="1" operator="equal">
      <formula>"CLB will have no effect"</formula>
    </cfRule>
  </conditionalFormatting>
  <conditionalFormatting sqref="H1670">
    <cfRule type="containsText" dxfId="1235" priority="1270" operator="containsText" text="CLB will have no effect.">
      <formula>NOT(ISERROR(SEARCH("CLB will have no effect.",H1670)))</formula>
    </cfRule>
    <cfRule type="containsText" dxfId="1234" priority="1271" stopIfTrue="1" operator="containsText" text="CLB will have no effects.">
      <formula>NOT(ISERROR(SEARCH("CLB will have no effects.",H1670)))</formula>
    </cfRule>
  </conditionalFormatting>
  <conditionalFormatting sqref="R1671:R1672">
    <cfRule type="cellIs" dxfId="1233" priority="1265" operator="greaterThanOrEqual">
      <formula>70</formula>
    </cfRule>
    <cfRule type="cellIs" dxfId="1232" priority="1266" operator="between">
      <formula>60</formula>
      <formula>69.99</formula>
    </cfRule>
    <cfRule type="cellIs" dxfId="1231" priority="1267" operator="between">
      <formula>50</formula>
      <formula>59.99</formula>
    </cfRule>
    <cfRule type="cellIs" dxfId="1230" priority="1268" operator="lessThan">
      <formula>50</formula>
    </cfRule>
  </conditionalFormatting>
  <conditionalFormatting sqref="R1674:R1675">
    <cfRule type="cellIs" dxfId="1229" priority="1260" operator="greaterThanOrEqual">
      <formula>70</formula>
    </cfRule>
    <cfRule type="cellIs" dxfId="1228" priority="1261" operator="between">
      <formula>60</formula>
      <formula>69.99</formula>
    </cfRule>
    <cfRule type="cellIs" dxfId="1227" priority="1262" operator="between">
      <formula>50</formula>
      <formula>59.99</formula>
    </cfRule>
    <cfRule type="cellIs" dxfId="1226" priority="1263" operator="lessThan">
      <formula>50</formula>
    </cfRule>
  </conditionalFormatting>
  <conditionalFormatting sqref="R1677:R1678">
    <cfRule type="cellIs" dxfId="1225" priority="1255" operator="greaterThanOrEqual">
      <formula>70</formula>
    </cfRule>
    <cfRule type="cellIs" dxfId="1224" priority="1256" operator="between">
      <formula>60</formula>
      <formula>69.99</formula>
    </cfRule>
    <cfRule type="cellIs" dxfId="1223" priority="1257" operator="between">
      <formula>50</formula>
      <formula>59.99</formula>
    </cfRule>
    <cfRule type="cellIs" dxfId="1222" priority="1258" operator="lessThan">
      <formula>50</formula>
    </cfRule>
  </conditionalFormatting>
  <conditionalFormatting sqref="H1678">
    <cfRule type="containsText" dxfId="1221" priority="1175" operator="containsText" text="CLB will have no effect.">
      <formula>NOT(ISERROR(SEARCH("CLB will have no effect.",H1678)))</formula>
    </cfRule>
    <cfRule type="containsText" dxfId="1220" priority="1176" stopIfTrue="1" operator="containsText" text="CLB will have no effects.">
      <formula>NOT(ISERROR(SEARCH("CLB will have no effects.",H1678)))</formula>
    </cfRule>
  </conditionalFormatting>
  <conditionalFormatting sqref="H1669">
    <cfRule type="containsText" dxfId="1219" priority="1247" operator="containsText" text="CLB will have no effect.">
      <formula>NOT(ISERROR(SEARCH("CLB will have no effect.",H1669)))</formula>
    </cfRule>
    <cfRule type="containsText" dxfId="1218" priority="1248" stopIfTrue="1" operator="containsText" text="CLB will have no effects.">
      <formula>NOT(ISERROR(SEARCH("CLB will have no effects.",H1669)))</formula>
    </cfRule>
  </conditionalFormatting>
  <conditionalFormatting sqref="H1671">
    <cfRule type="cellIs" dxfId="1217" priority="1244" operator="equal">
      <formula>"CLB close Command will be generated by Firmware of iiSC board"</formula>
    </cfRule>
  </conditionalFormatting>
  <conditionalFormatting sqref="H1671">
    <cfRule type="cellIs" dxfId="1216" priority="1245" operator="equal">
      <formula>"Heartbeat of iiSC board to CLB board will stop."</formula>
    </cfRule>
    <cfRule type="cellIs" dxfId="1215" priority="1246" stopIfTrue="1" operator="equal">
      <formula>"CLB will have no effect"</formula>
    </cfRule>
  </conditionalFormatting>
  <conditionalFormatting sqref="N1669">
    <cfRule type="cellIs" dxfId="1214" priority="1249" operator="greaterThanOrEqual">
      <formula>15</formula>
    </cfRule>
    <cfRule type="cellIs" dxfId="1213" priority="1250" operator="between">
      <formula>7</formula>
      <formula>14</formula>
    </cfRule>
    <cfRule type="cellIs" dxfId="1212" priority="1251" operator="lessThan">
      <formula>7</formula>
    </cfRule>
  </conditionalFormatting>
  <conditionalFormatting sqref="H1669">
    <cfRule type="cellIs" dxfId="1211" priority="1252" operator="equal">
      <formula>"CLB close Command will be generated by Firmware of iiSC board"</formula>
    </cfRule>
  </conditionalFormatting>
  <conditionalFormatting sqref="H1669">
    <cfRule type="cellIs" dxfId="1210" priority="1253" operator="equal">
      <formula>"Heartbeat of iiSC board to CLB board will stop."</formula>
    </cfRule>
    <cfRule type="cellIs" dxfId="1209" priority="1254" stopIfTrue="1" operator="equal">
      <formula>"CLB will have no effect"</formula>
    </cfRule>
  </conditionalFormatting>
  <conditionalFormatting sqref="N1671">
    <cfRule type="cellIs" dxfId="1208" priority="1241" operator="greaterThanOrEqual">
      <formula>15</formula>
    </cfRule>
    <cfRule type="cellIs" dxfId="1207" priority="1242" operator="between">
      <formula>7</formula>
      <formula>14</formula>
    </cfRule>
    <cfRule type="cellIs" dxfId="1206" priority="1243" operator="lessThan">
      <formula>7</formula>
    </cfRule>
  </conditionalFormatting>
  <conditionalFormatting sqref="H1671">
    <cfRule type="containsText" dxfId="1205" priority="1239" operator="containsText" text="CLB will have no effect.">
      <formula>NOT(ISERROR(SEARCH("CLB will have no effect.",H1671)))</formula>
    </cfRule>
    <cfRule type="containsText" dxfId="1204" priority="1240" stopIfTrue="1" operator="containsText" text="CLB will have no effects.">
      <formula>NOT(ISERROR(SEARCH("CLB will have no effects.",H1671)))</formula>
    </cfRule>
  </conditionalFormatting>
  <conditionalFormatting sqref="N1673">
    <cfRule type="cellIs" dxfId="1203" priority="1236" operator="greaterThanOrEqual">
      <formula>15</formula>
    </cfRule>
    <cfRule type="cellIs" dxfId="1202" priority="1237" operator="between">
      <formula>7</formula>
      <formula>14</formula>
    </cfRule>
    <cfRule type="cellIs" dxfId="1201" priority="1238" operator="lessThan">
      <formula>7</formula>
    </cfRule>
  </conditionalFormatting>
  <conditionalFormatting sqref="H1673">
    <cfRule type="cellIs" dxfId="1200" priority="1233" operator="equal">
      <formula>"CLB close Command will be generated by Firmware of iiSC board"</formula>
    </cfRule>
  </conditionalFormatting>
  <conditionalFormatting sqref="H1673">
    <cfRule type="cellIs" dxfId="1199" priority="1234" operator="equal">
      <formula>"Heartbeat of iiSC board to CLB board will stop."</formula>
    </cfRule>
    <cfRule type="cellIs" dxfId="1198" priority="1235" stopIfTrue="1" operator="equal">
      <formula>"CLB will have no effect"</formula>
    </cfRule>
  </conditionalFormatting>
  <conditionalFormatting sqref="H1673">
    <cfRule type="containsText" dxfId="1197" priority="1231" operator="containsText" text="CLB will have no effect.">
      <formula>NOT(ISERROR(SEARCH("CLB will have no effect.",H1673)))</formula>
    </cfRule>
    <cfRule type="containsText" dxfId="1196" priority="1232" stopIfTrue="1" operator="containsText" text="CLB will have no effects.">
      <formula>NOT(ISERROR(SEARCH("CLB will have no effects.",H1673)))</formula>
    </cfRule>
  </conditionalFormatting>
  <conditionalFormatting sqref="N1672">
    <cfRule type="cellIs" dxfId="1195" priority="1225" operator="greaterThanOrEqual">
      <formula>15</formula>
    </cfRule>
    <cfRule type="cellIs" dxfId="1194" priority="1226" operator="between">
      <formula>7</formula>
      <formula>14</formula>
    </cfRule>
    <cfRule type="cellIs" dxfId="1193" priority="1227" operator="lessThan">
      <formula>7</formula>
    </cfRule>
  </conditionalFormatting>
  <conditionalFormatting sqref="H1672">
    <cfRule type="cellIs" dxfId="1192" priority="1228" operator="equal">
      <formula>"CLB close Command will be generated by Firmware of iiSC board"</formula>
    </cfRule>
  </conditionalFormatting>
  <conditionalFormatting sqref="H1672">
    <cfRule type="cellIs" dxfId="1191" priority="1229" operator="equal">
      <formula>"Heartbeat of iiSC board to CLB board will stop."</formula>
    </cfRule>
    <cfRule type="cellIs" dxfId="1190" priority="1230" stopIfTrue="1" operator="equal">
      <formula>"CLB will have no effect"</formula>
    </cfRule>
  </conditionalFormatting>
  <conditionalFormatting sqref="H1672">
    <cfRule type="containsText" dxfId="1189" priority="1223" operator="containsText" text="CLB will have no effect.">
      <formula>NOT(ISERROR(SEARCH("CLB will have no effect.",H1672)))</formula>
    </cfRule>
    <cfRule type="containsText" dxfId="1188" priority="1224" stopIfTrue="1" operator="containsText" text="CLB will have no effects.">
      <formula>NOT(ISERROR(SEARCH("CLB will have no effects.",H1672)))</formula>
    </cfRule>
  </conditionalFormatting>
  <conditionalFormatting sqref="N1674">
    <cfRule type="cellIs" dxfId="1187" priority="1217" operator="greaterThanOrEqual">
      <formula>15</formula>
    </cfRule>
    <cfRule type="cellIs" dxfId="1186" priority="1218" operator="between">
      <formula>7</formula>
      <formula>14</formula>
    </cfRule>
    <cfRule type="cellIs" dxfId="1185" priority="1219" operator="lessThan">
      <formula>7</formula>
    </cfRule>
  </conditionalFormatting>
  <conditionalFormatting sqref="H1674">
    <cfRule type="cellIs" dxfId="1184" priority="1220" operator="equal">
      <formula>"CLB close Command will be generated by Firmware of iiSC board"</formula>
    </cfRule>
  </conditionalFormatting>
  <conditionalFormatting sqref="H1674">
    <cfRule type="cellIs" dxfId="1183" priority="1221" operator="equal">
      <formula>"Heartbeat of iiSC board to CLB board will stop."</formula>
    </cfRule>
    <cfRule type="cellIs" dxfId="1182" priority="1222" stopIfTrue="1" operator="equal">
      <formula>"CLB will have no effect"</formula>
    </cfRule>
  </conditionalFormatting>
  <conditionalFormatting sqref="H1674">
    <cfRule type="containsText" dxfId="1181" priority="1215" operator="containsText" text="CLB will have no effect.">
      <formula>NOT(ISERROR(SEARCH("CLB will have no effect.",H1674)))</formula>
    </cfRule>
    <cfRule type="containsText" dxfId="1180" priority="1216" stopIfTrue="1" operator="containsText" text="CLB will have no effects.">
      <formula>NOT(ISERROR(SEARCH("CLB will have no effects.",H1674)))</formula>
    </cfRule>
  </conditionalFormatting>
  <conditionalFormatting sqref="N1676">
    <cfRule type="cellIs" dxfId="1179" priority="1212" operator="greaterThanOrEqual">
      <formula>15</formula>
    </cfRule>
    <cfRule type="cellIs" dxfId="1178" priority="1213" operator="between">
      <formula>7</formula>
      <formula>14</formula>
    </cfRule>
    <cfRule type="cellIs" dxfId="1177" priority="1214" operator="lessThan">
      <formula>7</formula>
    </cfRule>
  </conditionalFormatting>
  <conditionalFormatting sqref="H1676">
    <cfRule type="cellIs" dxfId="1176" priority="1209" operator="equal">
      <formula>"CLB close Command will be generated by Firmware of iiSC board"</formula>
    </cfRule>
  </conditionalFormatting>
  <conditionalFormatting sqref="H1676">
    <cfRule type="cellIs" dxfId="1175" priority="1210" operator="equal">
      <formula>"Heartbeat of iiSC board to CLB board will stop."</formula>
    </cfRule>
    <cfRule type="cellIs" dxfId="1174" priority="1211" stopIfTrue="1" operator="equal">
      <formula>"CLB will have no effect"</formula>
    </cfRule>
  </conditionalFormatting>
  <conditionalFormatting sqref="H1676">
    <cfRule type="containsText" dxfId="1173" priority="1207" operator="containsText" text="CLB will have no effect.">
      <formula>NOT(ISERROR(SEARCH("CLB will have no effect.",H1676)))</formula>
    </cfRule>
    <cfRule type="containsText" dxfId="1172" priority="1208" stopIfTrue="1" operator="containsText" text="CLB will have no effects.">
      <formula>NOT(ISERROR(SEARCH("CLB will have no effects.",H1676)))</formula>
    </cfRule>
  </conditionalFormatting>
  <conditionalFormatting sqref="N1675">
    <cfRule type="cellIs" dxfId="1171" priority="1201" operator="greaterThanOrEqual">
      <formula>15</formula>
    </cfRule>
    <cfRule type="cellIs" dxfId="1170" priority="1202" operator="between">
      <formula>7</formula>
      <formula>14</formula>
    </cfRule>
    <cfRule type="cellIs" dxfId="1169" priority="1203" operator="lessThan">
      <formula>7</formula>
    </cfRule>
  </conditionalFormatting>
  <conditionalFormatting sqref="H1675">
    <cfRule type="cellIs" dxfId="1168" priority="1204" operator="equal">
      <formula>"CLB close Command will be generated by Firmware of iiSC board"</formula>
    </cfRule>
  </conditionalFormatting>
  <conditionalFormatting sqref="H1675">
    <cfRule type="cellIs" dxfId="1167" priority="1205" operator="equal">
      <formula>"Heartbeat of iiSC board to CLB board will stop."</formula>
    </cfRule>
    <cfRule type="cellIs" dxfId="1166" priority="1206" stopIfTrue="1" operator="equal">
      <formula>"CLB will have no effect"</formula>
    </cfRule>
  </conditionalFormatting>
  <conditionalFormatting sqref="H1675">
    <cfRule type="containsText" dxfId="1165" priority="1199" operator="containsText" text="CLB will have no effect.">
      <formula>NOT(ISERROR(SEARCH("CLB will have no effect.",H1675)))</formula>
    </cfRule>
    <cfRule type="containsText" dxfId="1164" priority="1200" stopIfTrue="1" operator="containsText" text="CLB will have no effects.">
      <formula>NOT(ISERROR(SEARCH("CLB will have no effects.",H1675)))</formula>
    </cfRule>
  </conditionalFormatting>
  <conditionalFormatting sqref="N1677">
    <cfRule type="cellIs" dxfId="1163" priority="1193" operator="greaterThanOrEqual">
      <formula>15</formula>
    </cfRule>
    <cfRule type="cellIs" dxfId="1162" priority="1194" operator="between">
      <formula>7</formula>
      <formula>14</formula>
    </cfRule>
    <cfRule type="cellIs" dxfId="1161" priority="1195" operator="lessThan">
      <formula>7</formula>
    </cfRule>
  </conditionalFormatting>
  <conditionalFormatting sqref="H1677">
    <cfRule type="cellIs" dxfId="1160" priority="1196" operator="equal">
      <formula>"CLB close Command will be generated by Firmware of iiSC board"</formula>
    </cfRule>
  </conditionalFormatting>
  <conditionalFormatting sqref="H1677">
    <cfRule type="cellIs" dxfId="1159" priority="1197" operator="equal">
      <formula>"Heartbeat of iiSC board to CLB board will stop."</formula>
    </cfRule>
    <cfRule type="cellIs" dxfId="1158" priority="1198" stopIfTrue="1" operator="equal">
      <formula>"CLB will have no effect"</formula>
    </cfRule>
  </conditionalFormatting>
  <conditionalFormatting sqref="H1677">
    <cfRule type="containsText" dxfId="1157" priority="1191" operator="containsText" text="CLB will have no effect.">
      <formula>NOT(ISERROR(SEARCH("CLB will have no effect.",H1677)))</formula>
    </cfRule>
    <cfRule type="containsText" dxfId="1156" priority="1192" stopIfTrue="1" operator="containsText" text="CLB will have no effects.">
      <formula>NOT(ISERROR(SEARCH("CLB will have no effects.",H1677)))</formula>
    </cfRule>
  </conditionalFormatting>
  <conditionalFormatting sqref="N1679">
    <cfRule type="cellIs" dxfId="1155" priority="1188" operator="greaterThanOrEqual">
      <formula>15</formula>
    </cfRule>
    <cfRule type="cellIs" dxfId="1154" priority="1189" operator="between">
      <formula>7</formula>
      <formula>14</formula>
    </cfRule>
    <cfRule type="cellIs" dxfId="1153" priority="1190" operator="lessThan">
      <formula>7</formula>
    </cfRule>
  </conditionalFormatting>
  <conditionalFormatting sqref="H1679">
    <cfRule type="cellIs" dxfId="1152" priority="1185" operator="equal">
      <formula>"CLB close Command will be generated by Firmware of iiSC board"</formula>
    </cfRule>
  </conditionalFormatting>
  <conditionalFormatting sqref="H1679">
    <cfRule type="cellIs" dxfId="1151" priority="1186" operator="equal">
      <formula>"Heartbeat of iiSC board to CLB board will stop."</formula>
    </cfRule>
    <cfRule type="cellIs" dxfId="1150" priority="1187" stopIfTrue="1" operator="equal">
      <formula>"CLB will have no effect"</formula>
    </cfRule>
  </conditionalFormatting>
  <conditionalFormatting sqref="H1679">
    <cfRule type="containsText" dxfId="1149" priority="1183" operator="containsText" text="CLB will have no effect.">
      <formula>NOT(ISERROR(SEARCH("CLB will have no effect.",H1679)))</formula>
    </cfRule>
    <cfRule type="containsText" dxfId="1148" priority="1184" stopIfTrue="1" operator="containsText" text="CLB will have no effects.">
      <formula>NOT(ISERROR(SEARCH("CLB will have no effects.",H1679)))</formula>
    </cfRule>
  </conditionalFormatting>
  <conditionalFormatting sqref="N1678">
    <cfRule type="cellIs" dxfId="1147" priority="1177" operator="greaterThanOrEqual">
      <formula>15</formula>
    </cfRule>
    <cfRule type="cellIs" dxfId="1146" priority="1178" operator="between">
      <formula>7</formula>
      <formula>14</formula>
    </cfRule>
    <cfRule type="cellIs" dxfId="1145" priority="1179" operator="lessThan">
      <formula>7</formula>
    </cfRule>
  </conditionalFormatting>
  <conditionalFormatting sqref="H1678">
    <cfRule type="cellIs" dxfId="1144" priority="1180" operator="equal">
      <formula>"CLB close Command will be generated by Firmware of iiSC board"</formula>
    </cfRule>
  </conditionalFormatting>
  <conditionalFormatting sqref="H1678">
    <cfRule type="cellIs" dxfId="1143" priority="1181" operator="equal">
      <formula>"Heartbeat of iiSC board to CLB board will stop."</formula>
    </cfRule>
    <cfRule type="cellIs" dxfId="1142" priority="1182" stopIfTrue="1" operator="equal">
      <formula>"CLB will have no effect"</formula>
    </cfRule>
  </conditionalFormatting>
  <conditionalFormatting sqref="N1789">
    <cfRule type="cellIs" dxfId="1141" priority="1169" operator="greaterThanOrEqual">
      <formula>15</formula>
    </cfRule>
    <cfRule type="cellIs" dxfId="1140" priority="1170" operator="between">
      <formula>7</formula>
      <formula>14</formula>
    </cfRule>
    <cfRule type="cellIs" dxfId="1139" priority="1171" operator="lessThan">
      <formula>7</formula>
    </cfRule>
  </conditionalFormatting>
  <conditionalFormatting sqref="H1789">
    <cfRule type="cellIs" dxfId="1138" priority="1172" operator="equal">
      <formula>"CLB close Command will be generated by Firmware of iiSC board"</formula>
    </cfRule>
  </conditionalFormatting>
  <conditionalFormatting sqref="H1789">
    <cfRule type="cellIs" dxfId="1137" priority="1173" operator="equal">
      <formula>"Heartbeat of iiSC board to CLB board will stop."</formula>
    </cfRule>
    <cfRule type="cellIs" dxfId="1136" priority="1174" stopIfTrue="1" operator="equal">
      <formula>"CLB will have no effect"</formula>
    </cfRule>
  </conditionalFormatting>
  <conditionalFormatting sqref="H1789">
    <cfRule type="containsText" dxfId="1135" priority="1167" operator="containsText" text="CLB will have no effect.">
      <formula>NOT(ISERROR(SEARCH("CLB will have no effect.",H1789)))</formula>
    </cfRule>
    <cfRule type="containsText" dxfId="1134" priority="1168" stopIfTrue="1" operator="containsText" text="CLB will have no effects.">
      <formula>NOT(ISERROR(SEARCH("CLB will have no effects.",H1789)))</formula>
    </cfRule>
  </conditionalFormatting>
  <conditionalFormatting sqref="N1792">
    <cfRule type="cellIs" dxfId="1133" priority="1161" operator="greaterThanOrEqual">
      <formula>15</formula>
    </cfRule>
    <cfRule type="cellIs" dxfId="1132" priority="1162" operator="between">
      <formula>7</formula>
      <formula>14</formula>
    </cfRule>
    <cfRule type="cellIs" dxfId="1131" priority="1163" operator="lessThan">
      <formula>7</formula>
    </cfRule>
  </conditionalFormatting>
  <conditionalFormatting sqref="H1792">
    <cfRule type="cellIs" dxfId="1130" priority="1164" operator="equal">
      <formula>"CLB close Command will be generated by Firmware of iiSC board"</formula>
    </cfRule>
  </conditionalFormatting>
  <conditionalFormatting sqref="H1792">
    <cfRule type="cellIs" dxfId="1129" priority="1165" operator="equal">
      <formula>"Heartbeat of iiSC board to CLB board will stop."</formula>
    </cfRule>
    <cfRule type="cellIs" dxfId="1128" priority="1166" stopIfTrue="1" operator="equal">
      <formula>"CLB will have no effect"</formula>
    </cfRule>
  </conditionalFormatting>
  <conditionalFormatting sqref="H1792">
    <cfRule type="containsText" dxfId="1127" priority="1159" operator="containsText" text="CLB will have no effect.">
      <formula>NOT(ISERROR(SEARCH("CLB will have no effect.",H1792)))</formula>
    </cfRule>
    <cfRule type="containsText" dxfId="1126" priority="1160" stopIfTrue="1" operator="containsText" text="CLB will have no effects.">
      <formula>NOT(ISERROR(SEARCH("CLB will have no effects.",H1792)))</formula>
    </cfRule>
  </conditionalFormatting>
  <conditionalFormatting sqref="N1795">
    <cfRule type="cellIs" dxfId="1125" priority="1153" operator="greaterThanOrEqual">
      <formula>15</formula>
    </cfRule>
    <cfRule type="cellIs" dxfId="1124" priority="1154" operator="between">
      <formula>7</formula>
      <formula>14</formula>
    </cfRule>
    <cfRule type="cellIs" dxfId="1123" priority="1155" operator="lessThan">
      <formula>7</formula>
    </cfRule>
  </conditionalFormatting>
  <conditionalFormatting sqref="H1795">
    <cfRule type="cellIs" dxfId="1122" priority="1156" operator="equal">
      <formula>"CLB close Command will be generated by Firmware of iiSC board"</formula>
    </cfRule>
  </conditionalFormatting>
  <conditionalFormatting sqref="H1795">
    <cfRule type="cellIs" dxfId="1121" priority="1157" operator="equal">
      <formula>"Heartbeat of iiSC board to CLB board will stop."</formula>
    </cfRule>
    <cfRule type="cellIs" dxfId="1120" priority="1158" stopIfTrue="1" operator="equal">
      <formula>"CLB will have no effect"</formula>
    </cfRule>
  </conditionalFormatting>
  <conditionalFormatting sqref="H1795">
    <cfRule type="containsText" dxfId="1119" priority="1151" operator="containsText" text="CLB will have no effect.">
      <formula>NOT(ISERROR(SEARCH("CLB will have no effect.",H1795)))</formula>
    </cfRule>
    <cfRule type="containsText" dxfId="1118" priority="1152" stopIfTrue="1" operator="containsText" text="CLB will have no effects.">
      <formula>NOT(ISERROR(SEARCH("CLB will have no effects.",H1795)))</formula>
    </cfRule>
  </conditionalFormatting>
  <conditionalFormatting sqref="N1798">
    <cfRule type="cellIs" dxfId="1117" priority="1145" operator="greaterThanOrEqual">
      <formula>15</formula>
    </cfRule>
    <cfRule type="cellIs" dxfId="1116" priority="1146" operator="between">
      <formula>7</formula>
      <formula>14</formula>
    </cfRule>
    <cfRule type="cellIs" dxfId="1115" priority="1147" operator="lessThan">
      <formula>7</formula>
    </cfRule>
  </conditionalFormatting>
  <conditionalFormatting sqref="H1798">
    <cfRule type="cellIs" dxfId="1114" priority="1148" operator="equal">
      <formula>"CLB close Command will be generated by Firmware of iiSC board"</formula>
    </cfRule>
  </conditionalFormatting>
  <conditionalFormatting sqref="H1798">
    <cfRule type="cellIs" dxfId="1113" priority="1149" operator="equal">
      <formula>"Heartbeat of iiSC board to CLB board will stop."</formula>
    </cfRule>
    <cfRule type="cellIs" dxfId="1112" priority="1150" stopIfTrue="1" operator="equal">
      <formula>"CLB will have no effect"</formula>
    </cfRule>
  </conditionalFormatting>
  <conditionalFormatting sqref="H1798">
    <cfRule type="containsText" dxfId="1111" priority="1143" operator="containsText" text="CLB will have no effect.">
      <formula>NOT(ISERROR(SEARCH("CLB will have no effect.",H1798)))</formula>
    </cfRule>
    <cfRule type="containsText" dxfId="1110" priority="1144" stopIfTrue="1" operator="containsText" text="CLB will have no effects.">
      <formula>NOT(ISERROR(SEARCH("CLB will have no effects.",H1798)))</formula>
    </cfRule>
  </conditionalFormatting>
  <conditionalFormatting sqref="H1700">
    <cfRule type="cellIs" dxfId="1109" priority="1140" operator="equal">
      <formula>"CLB close Command will be generated by Firmware of iiSC board"</formula>
    </cfRule>
  </conditionalFormatting>
  <conditionalFormatting sqref="H1700">
    <cfRule type="cellIs" dxfId="1108" priority="1141" operator="equal">
      <formula>"Heartbeat of iiSC board to CLB board will stop."</formula>
    </cfRule>
    <cfRule type="cellIs" dxfId="1107" priority="1142" stopIfTrue="1" operator="equal">
      <formula>"CLB will have no effect"</formula>
    </cfRule>
  </conditionalFormatting>
  <conditionalFormatting sqref="H1700">
    <cfRule type="containsText" dxfId="1106" priority="1138" operator="containsText" text="CLB will have no effect.">
      <formula>NOT(ISERROR(SEARCH("CLB will have no effect.",H1700)))</formula>
    </cfRule>
    <cfRule type="containsText" dxfId="1105" priority="1139" stopIfTrue="1" operator="containsText" text="CLB will have no effects.">
      <formula>NOT(ISERROR(SEARCH("CLB will have no effects.",H1700)))</formula>
    </cfRule>
  </conditionalFormatting>
  <conditionalFormatting sqref="N1703">
    <cfRule type="cellIs" dxfId="1104" priority="1135" operator="greaterThanOrEqual">
      <formula>15</formula>
    </cfRule>
    <cfRule type="cellIs" dxfId="1103" priority="1136" operator="between">
      <formula>7</formula>
      <formula>14</formula>
    </cfRule>
    <cfRule type="cellIs" dxfId="1102" priority="1137" operator="lessThan">
      <formula>7</formula>
    </cfRule>
  </conditionalFormatting>
  <conditionalFormatting sqref="H1703">
    <cfRule type="cellIs" dxfId="1101" priority="1132" operator="equal">
      <formula>"CLB close Command will be generated by Firmware of iiSC board"</formula>
    </cfRule>
  </conditionalFormatting>
  <conditionalFormatting sqref="H1703">
    <cfRule type="cellIs" dxfId="1100" priority="1133" operator="equal">
      <formula>"Heartbeat of iiSC board to CLB board will stop."</formula>
    </cfRule>
    <cfRule type="cellIs" dxfId="1099" priority="1134" stopIfTrue="1" operator="equal">
      <formula>"CLB will have no effect"</formula>
    </cfRule>
  </conditionalFormatting>
  <conditionalFormatting sqref="H1703">
    <cfRule type="containsText" dxfId="1098" priority="1130" operator="containsText" text="CLB will have no effect.">
      <formula>NOT(ISERROR(SEARCH("CLB will have no effect.",H1703)))</formula>
    </cfRule>
    <cfRule type="containsText" dxfId="1097" priority="1131" stopIfTrue="1" operator="containsText" text="CLB will have no effects.">
      <formula>NOT(ISERROR(SEARCH("CLB will have no effects.",H1703)))</formula>
    </cfRule>
  </conditionalFormatting>
  <conditionalFormatting sqref="N1706">
    <cfRule type="cellIs" dxfId="1096" priority="1127" operator="greaterThanOrEqual">
      <formula>15</formula>
    </cfRule>
    <cfRule type="cellIs" dxfId="1095" priority="1128" operator="between">
      <formula>7</formula>
      <formula>14</formula>
    </cfRule>
    <cfRule type="cellIs" dxfId="1094" priority="1129" operator="lessThan">
      <formula>7</formula>
    </cfRule>
  </conditionalFormatting>
  <conditionalFormatting sqref="H1706">
    <cfRule type="cellIs" dxfId="1093" priority="1124" operator="equal">
      <formula>"CLB close Command will be generated by Firmware of iiSC board"</formula>
    </cfRule>
  </conditionalFormatting>
  <conditionalFormatting sqref="H1706">
    <cfRule type="cellIs" dxfId="1092" priority="1125" operator="equal">
      <formula>"Heartbeat of iiSC board to CLB board will stop."</formula>
    </cfRule>
    <cfRule type="cellIs" dxfId="1091" priority="1126" stopIfTrue="1" operator="equal">
      <formula>"CLB will have no effect"</formula>
    </cfRule>
  </conditionalFormatting>
  <conditionalFormatting sqref="H1706">
    <cfRule type="containsText" dxfId="1090" priority="1122" operator="containsText" text="CLB will have no effect.">
      <formula>NOT(ISERROR(SEARCH("CLB will have no effect.",H1706)))</formula>
    </cfRule>
    <cfRule type="containsText" dxfId="1089" priority="1123" stopIfTrue="1" operator="containsText" text="CLB will have no effects.">
      <formula>NOT(ISERROR(SEARCH("CLB will have no effects.",H1706)))</formula>
    </cfRule>
  </conditionalFormatting>
  <conditionalFormatting sqref="N1709">
    <cfRule type="cellIs" dxfId="1088" priority="1119" operator="greaterThanOrEqual">
      <formula>15</formula>
    </cfRule>
    <cfRule type="cellIs" dxfId="1087" priority="1120" operator="between">
      <formula>7</formula>
      <formula>14</formula>
    </cfRule>
    <cfRule type="cellIs" dxfId="1086" priority="1121" operator="lessThan">
      <formula>7</formula>
    </cfRule>
  </conditionalFormatting>
  <conditionalFormatting sqref="H1709">
    <cfRule type="cellIs" dxfId="1085" priority="1116" operator="equal">
      <formula>"CLB close Command will be generated by Firmware of iiSC board"</formula>
    </cfRule>
  </conditionalFormatting>
  <conditionalFormatting sqref="H1709">
    <cfRule type="cellIs" dxfId="1084" priority="1117" operator="equal">
      <formula>"Heartbeat of iiSC board to CLB board will stop."</formula>
    </cfRule>
    <cfRule type="cellIs" dxfId="1083" priority="1118" stopIfTrue="1" operator="equal">
      <formula>"CLB will have no effect"</formula>
    </cfRule>
  </conditionalFormatting>
  <conditionalFormatting sqref="H1709">
    <cfRule type="containsText" dxfId="1082" priority="1114" operator="containsText" text="CLB will have no effect.">
      <formula>NOT(ISERROR(SEARCH("CLB will have no effect.",H1709)))</formula>
    </cfRule>
    <cfRule type="containsText" dxfId="1081" priority="1115" stopIfTrue="1" operator="containsText" text="CLB will have no effects.">
      <formula>NOT(ISERROR(SEARCH("CLB will have no effects.",H1709)))</formula>
    </cfRule>
  </conditionalFormatting>
  <conditionalFormatting sqref="N1825">
    <cfRule type="cellIs" dxfId="1080" priority="1108" operator="greaterThanOrEqual">
      <formula>15</formula>
    </cfRule>
    <cfRule type="cellIs" dxfId="1079" priority="1109" operator="between">
      <formula>7</formula>
      <formula>14</formula>
    </cfRule>
    <cfRule type="cellIs" dxfId="1078" priority="1110" operator="lessThan">
      <formula>7</formula>
    </cfRule>
  </conditionalFormatting>
  <conditionalFormatting sqref="H1825">
    <cfRule type="cellIs" dxfId="1077" priority="1111" operator="equal">
      <formula>"CLB close Command will be generated by Firmware of iiSC board"</formula>
    </cfRule>
  </conditionalFormatting>
  <conditionalFormatting sqref="H1825">
    <cfRule type="cellIs" dxfId="1076" priority="1112" operator="equal">
      <formula>"Heartbeat of iiSC board to CLB board will stop."</formula>
    </cfRule>
    <cfRule type="cellIs" dxfId="1075" priority="1113" stopIfTrue="1" operator="equal">
      <formula>"CLB will have no effect"</formula>
    </cfRule>
  </conditionalFormatting>
  <conditionalFormatting sqref="H1825">
    <cfRule type="containsText" dxfId="1074" priority="1106" operator="containsText" text="CLB will have no effect.">
      <formula>NOT(ISERROR(SEARCH("CLB will have no effect.",H1825)))</formula>
    </cfRule>
    <cfRule type="containsText" dxfId="1073" priority="1107" stopIfTrue="1" operator="containsText" text="CLB will have no effects.">
      <formula>NOT(ISERROR(SEARCH("CLB will have no effects.",H1825)))</formula>
    </cfRule>
  </conditionalFormatting>
  <conditionalFormatting sqref="H1828">
    <cfRule type="cellIs" dxfId="1072" priority="1103" operator="equal">
      <formula>"CLB close Command will be generated by Firmware of iiSC board"</formula>
    </cfRule>
  </conditionalFormatting>
  <conditionalFormatting sqref="H1828">
    <cfRule type="cellIs" dxfId="1071" priority="1104" operator="equal">
      <formula>"Heartbeat of iiSC board to CLB board will stop."</formula>
    </cfRule>
    <cfRule type="cellIs" dxfId="1070" priority="1105" stopIfTrue="1" operator="equal">
      <formula>"CLB will have no effect"</formula>
    </cfRule>
  </conditionalFormatting>
  <conditionalFormatting sqref="H1828">
    <cfRule type="containsText" dxfId="1069" priority="1101" operator="containsText" text="CLB will have no effect.">
      <formula>NOT(ISERROR(SEARCH("CLB will have no effect.",H1828)))</formula>
    </cfRule>
    <cfRule type="containsText" dxfId="1068" priority="1102" stopIfTrue="1" operator="containsText" text="CLB will have no effects.">
      <formula>NOT(ISERROR(SEARCH("CLB will have no effects.",H1828)))</formula>
    </cfRule>
  </conditionalFormatting>
  <conditionalFormatting sqref="N1831">
    <cfRule type="cellIs" dxfId="1067" priority="1095" operator="greaterThanOrEqual">
      <formula>15</formula>
    </cfRule>
    <cfRule type="cellIs" dxfId="1066" priority="1096" operator="between">
      <formula>7</formula>
      <formula>14</formula>
    </cfRule>
    <cfRule type="cellIs" dxfId="1065" priority="1097" operator="lessThan">
      <formula>7</formula>
    </cfRule>
  </conditionalFormatting>
  <conditionalFormatting sqref="H1831">
    <cfRule type="cellIs" dxfId="1064" priority="1098" operator="equal">
      <formula>"CLB close Command will be generated by Firmware of iiSC board"</formula>
    </cfRule>
  </conditionalFormatting>
  <conditionalFormatting sqref="H1831">
    <cfRule type="cellIs" dxfId="1063" priority="1099" operator="equal">
      <formula>"Heartbeat of iiSC board to CLB board will stop."</formula>
    </cfRule>
    <cfRule type="cellIs" dxfId="1062" priority="1100" stopIfTrue="1" operator="equal">
      <formula>"CLB will have no effect"</formula>
    </cfRule>
  </conditionalFormatting>
  <conditionalFormatting sqref="H1831">
    <cfRule type="containsText" dxfId="1061" priority="1093" operator="containsText" text="CLB will have no effect.">
      <formula>NOT(ISERROR(SEARCH("CLB will have no effect.",H1831)))</formula>
    </cfRule>
    <cfRule type="containsText" dxfId="1060" priority="1094" stopIfTrue="1" operator="containsText" text="CLB will have no effects.">
      <formula>NOT(ISERROR(SEARCH("CLB will have no effects.",H1831)))</formula>
    </cfRule>
  </conditionalFormatting>
  <conditionalFormatting sqref="N1864">
    <cfRule type="cellIs" dxfId="1059" priority="1087" operator="greaterThanOrEqual">
      <formula>15</formula>
    </cfRule>
    <cfRule type="cellIs" dxfId="1058" priority="1088" operator="between">
      <formula>7</formula>
      <formula>14</formula>
    </cfRule>
    <cfRule type="cellIs" dxfId="1057" priority="1089" operator="lessThan">
      <formula>7</formula>
    </cfRule>
  </conditionalFormatting>
  <conditionalFormatting sqref="H1864">
    <cfRule type="cellIs" dxfId="1056" priority="1090" operator="equal">
      <formula>"CLB close Command will be generated by Firmware of iiSC board"</formula>
    </cfRule>
  </conditionalFormatting>
  <conditionalFormatting sqref="H1864">
    <cfRule type="cellIs" dxfId="1055" priority="1091" operator="equal">
      <formula>"Heartbeat of iiSC board to CLB board will stop."</formula>
    </cfRule>
    <cfRule type="cellIs" dxfId="1054" priority="1092" stopIfTrue="1" operator="equal">
      <formula>"CLB will have no effect"</formula>
    </cfRule>
  </conditionalFormatting>
  <conditionalFormatting sqref="H1864">
    <cfRule type="containsText" dxfId="1053" priority="1085" operator="containsText" text="CLB will have no effect.">
      <formula>NOT(ISERROR(SEARCH("CLB will have no effect.",H1864)))</formula>
    </cfRule>
    <cfRule type="containsText" dxfId="1052" priority="1086" stopIfTrue="1" operator="containsText" text="CLB will have no effects.">
      <formula>NOT(ISERROR(SEARCH("CLB will have no effects.",H1864)))</formula>
    </cfRule>
  </conditionalFormatting>
  <conditionalFormatting sqref="H1866">
    <cfRule type="cellIs" dxfId="1051" priority="1082" operator="equal">
      <formula>"CLB close Command will be generated by Firmware of iiSC board"</formula>
    </cfRule>
  </conditionalFormatting>
  <conditionalFormatting sqref="H1866">
    <cfRule type="cellIs" dxfId="1050" priority="1083" operator="equal">
      <formula>"Heartbeat of iiSC board to CLB board will stop."</formula>
    </cfRule>
    <cfRule type="cellIs" dxfId="1049" priority="1084" stopIfTrue="1" operator="equal">
      <formula>"CLB will have no effect"</formula>
    </cfRule>
  </conditionalFormatting>
  <conditionalFormatting sqref="H1866">
    <cfRule type="containsText" dxfId="1048" priority="1080" operator="containsText" text="CLB will have no effect.">
      <formula>NOT(ISERROR(SEARCH("CLB will have no effect.",H1866)))</formula>
    </cfRule>
    <cfRule type="containsText" dxfId="1047" priority="1081" stopIfTrue="1" operator="containsText" text="CLB will have no effects.">
      <formula>NOT(ISERROR(SEARCH("CLB will have no effects.",H1866)))</formula>
    </cfRule>
  </conditionalFormatting>
  <conditionalFormatting sqref="H1867">
    <cfRule type="cellIs" dxfId="1046" priority="1077" operator="equal">
      <formula>"CLB close Command will be generated by Firmware of iiSC board"</formula>
    </cfRule>
  </conditionalFormatting>
  <conditionalFormatting sqref="H1867">
    <cfRule type="cellIs" dxfId="1045" priority="1078" operator="equal">
      <formula>"Heartbeat of iiSC board to CLB board will stop."</formula>
    </cfRule>
    <cfRule type="cellIs" dxfId="1044" priority="1079" stopIfTrue="1" operator="equal">
      <formula>"CLB will have no effect"</formula>
    </cfRule>
  </conditionalFormatting>
  <conditionalFormatting sqref="H1867">
    <cfRule type="containsText" dxfId="1043" priority="1075" operator="containsText" text="CLB will have no effect.">
      <formula>NOT(ISERROR(SEARCH("CLB will have no effect.",H1867)))</formula>
    </cfRule>
    <cfRule type="containsText" dxfId="1042" priority="1076" stopIfTrue="1" operator="containsText" text="CLB will have no effects.">
      <formula>NOT(ISERROR(SEARCH("CLB will have no effects.",H1867)))</formula>
    </cfRule>
  </conditionalFormatting>
  <conditionalFormatting sqref="N1919">
    <cfRule type="cellIs" dxfId="1041" priority="1069" operator="greaterThanOrEqual">
      <formula>15</formula>
    </cfRule>
    <cfRule type="cellIs" dxfId="1040" priority="1070" operator="between">
      <formula>7</formula>
      <formula>14</formula>
    </cfRule>
    <cfRule type="cellIs" dxfId="1039" priority="1071" operator="lessThan">
      <formula>7</formula>
    </cfRule>
  </conditionalFormatting>
  <conditionalFormatting sqref="H1919">
    <cfRule type="cellIs" dxfId="1038" priority="1072" operator="equal">
      <formula>"CLB close Command will be generated by Firmware of iiSC board"</formula>
    </cfRule>
  </conditionalFormatting>
  <conditionalFormatting sqref="H1919">
    <cfRule type="cellIs" dxfId="1037" priority="1073" operator="equal">
      <formula>"Heartbeat of iiSC board to CLB board will stop."</formula>
    </cfRule>
    <cfRule type="cellIs" dxfId="1036" priority="1074" stopIfTrue="1" operator="equal">
      <formula>"CLB will have no effect"</formula>
    </cfRule>
  </conditionalFormatting>
  <conditionalFormatting sqref="H1919">
    <cfRule type="containsText" dxfId="1035" priority="1067" operator="containsText" text="CLB will have no effect.">
      <formula>NOT(ISERROR(SEARCH("CLB will have no effect.",H1919)))</formula>
    </cfRule>
    <cfRule type="containsText" dxfId="1034" priority="1068" stopIfTrue="1" operator="containsText" text="CLB will have no effects.">
      <formula>NOT(ISERROR(SEARCH("CLB will have no effects.",H1919)))</formula>
    </cfRule>
  </conditionalFormatting>
  <conditionalFormatting sqref="N1924">
    <cfRule type="cellIs" dxfId="1033" priority="1061" operator="greaterThanOrEqual">
      <formula>15</formula>
    </cfRule>
    <cfRule type="cellIs" dxfId="1032" priority="1062" operator="between">
      <formula>7</formula>
      <formula>14</formula>
    </cfRule>
    <cfRule type="cellIs" dxfId="1031" priority="1063" operator="lessThan">
      <formula>7</formula>
    </cfRule>
  </conditionalFormatting>
  <conditionalFormatting sqref="H1924">
    <cfRule type="cellIs" dxfId="1030" priority="1064" operator="equal">
      <formula>"CLB close Command will be generated by Firmware of iiSC board"</formula>
    </cfRule>
  </conditionalFormatting>
  <conditionalFormatting sqref="H1924">
    <cfRule type="cellIs" dxfId="1029" priority="1065" operator="equal">
      <formula>"Heartbeat of iiSC board to CLB board will stop."</formula>
    </cfRule>
    <cfRule type="cellIs" dxfId="1028" priority="1066" stopIfTrue="1" operator="equal">
      <formula>"CLB will have no effect"</formula>
    </cfRule>
  </conditionalFormatting>
  <conditionalFormatting sqref="H1924">
    <cfRule type="containsText" dxfId="1027" priority="1059" operator="containsText" text="CLB will have no effect.">
      <formula>NOT(ISERROR(SEARCH("CLB will have no effect.",H1924)))</formula>
    </cfRule>
    <cfRule type="containsText" dxfId="1026" priority="1060" stopIfTrue="1" operator="containsText" text="CLB will have no effects.">
      <formula>NOT(ISERROR(SEARCH("CLB will have no effects.",H1924)))</formula>
    </cfRule>
  </conditionalFormatting>
  <conditionalFormatting sqref="N1929">
    <cfRule type="cellIs" dxfId="1025" priority="1053" operator="greaterThanOrEqual">
      <formula>15</formula>
    </cfRule>
    <cfRule type="cellIs" dxfId="1024" priority="1054" operator="between">
      <formula>7</formula>
      <formula>14</formula>
    </cfRule>
    <cfRule type="cellIs" dxfId="1023" priority="1055" operator="lessThan">
      <formula>7</formula>
    </cfRule>
  </conditionalFormatting>
  <conditionalFormatting sqref="H1929">
    <cfRule type="cellIs" dxfId="1022" priority="1056" operator="equal">
      <formula>"CLB close Command will be generated by Firmware of iiSC board"</formula>
    </cfRule>
  </conditionalFormatting>
  <conditionalFormatting sqref="H1929">
    <cfRule type="cellIs" dxfId="1021" priority="1057" operator="equal">
      <formula>"Heartbeat of iiSC board to CLB board will stop."</formula>
    </cfRule>
    <cfRule type="cellIs" dxfId="1020" priority="1058" stopIfTrue="1" operator="equal">
      <formula>"CLB will have no effect"</formula>
    </cfRule>
  </conditionalFormatting>
  <conditionalFormatting sqref="H1929">
    <cfRule type="containsText" dxfId="1019" priority="1051" operator="containsText" text="CLB will have no effect.">
      <formula>NOT(ISERROR(SEARCH("CLB will have no effect.",H1929)))</formula>
    </cfRule>
    <cfRule type="containsText" dxfId="1018" priority="1052" stopIfTrue="1" operator="containsText" text="CLB will have no effects.">
      <formula>NOT(ISERROR(SEARCH("CLB will have no effects.",H1929)))</formula>
    </cfRule>
  </conditionalFormatting>
  <conditionalFormatting sqref="N1934">
    <cfRule type="cellIs" dxfId="1017" priority="1045" operator="greaterThanOrEqual">
      <formula>15</formula>
    </cfRule>
    <cfRule type="cellIs" dxfId="1016" priority="1046" operator="between">
      <formula>7</formula>
      <formula>14</formula>
    </cfRule>
    <cfRule type="cellIs" dxfId="1015" priority="1047" operator="lessThan">
      <formula>7</formula>
    </cfRule>
  </conditionalFormatting>
  <conditionalFormatting sqref="H1934">
    <cfRule type="cellIs" dxfId="1014" priority="1048" operator="equal">
      <formula>"CLB close Command will be generated by Firmware of iiSC board"</formula>
    </cfRule>
  </conditionalFormatting>
  <conditionalFormatting sqref="H1934">
    <cfRule type="cellIs" dxfId="1013" priority="1049" operator="equal">
      <formula>"Heartbeat of iiSC board to CLB board will stop."</formula>
    </cfRule>
    <cfRule type="cellIs" dxfId="1012" priority="1050" stopIfTrue="1" operator="equal">
      <formula>"CLB will have no effect"</formula>
    </cfRule>
  </conditionalFormatting>
  <conditionalFormatting sqref="H1934">
    <cfRule type="containsText" dxfId="1011" priority="1043" operator="containsText" text="CLB will have no effect.">
      <formula>NOT(ISERROR(SEARCH("CLB will have no effect.",H1934)))</formula>
    </cfRule>
    <cfRule type="containsText" dxfId="1010" priority="1044" stopIfTrue="1" operator="containsText" text="CLB will have no effects.">
      <formula>NOT(ISERROR(SEARCH("CLB will have no effects.",H1934)))</formula>
    </cfRule>
  </conditionalFormatting>
  <conditionalFormatting sqref="H1945">
    <cfRule type="cellIs" dxfId="1009" priority="1040" operator="equal">
      <formula>"CLB close Command will be generated by Firmware of iiSC board"</formula>
    </cfRule>
  </conditionalFormatting>
  <conditionalFormatting sqref="H1945">
    <cfRule type="cellIs" dxfId="1008" priority="1041" operator="equal">
      <formula>"Heartbeat of iiSC board to CLB board will stop."</formula>
    </cfRule>
    <cfRule type="cellIs" dxfId="1007" priority="1042" stopIfTrue="1" operator="equal">
      <formula>"CLB will have no effect"</formula>
    </cfRule>
  </conditionalFormatting>
  <conditionalFormatting sqref="H1945">
    <cfRule type="containsText" dxfId="1006" priority="1038" operator="containsText" text="CLB will have no effect.">
      <formula>NOT(ISERROR(SEARCH("CLB will have no effect.",H1945)))</formula>
    </cfRule>
    <cfRule type="containsText" dxfId="1005" priority="1039" stopIfTrue="1" operator="containsText" text="CLB will have no effects.">
      <formula>NOT(ISERROR(SEARCH("CLB will have no effects.",H1945)))</formula>
    </cfRule>
  </conditionalFormatting>
  <conditionalFormatting sqref="R1966">
    <cfRule type="cellIs" dxfId="1004" priority="1028" operator="greaterThanOrEqual">
      <formula>70</formula>
    </cfRule>
    <cfRule type="cellIs" dxfId="1003" priority="1029" operator="between">
      <formula>60</formula>
      <formula>69.99</formula>
    </cfRule>
    <cfRule type="cellIs" dxfId="1002" priority="1030" operator="between">
      <formula>50</formula>
      <formula>59.99</formula>
    </cfRule>
    <cfRule type="cellIs" dxfId="1001" priority="1031" operator="lessThan">
      <formula>50</formula>
    </cfRule>
  </conditionalFormatting>
  <conditionalFormatting sqref="N1966">
    <cfRule type="cellIs" dxfId="1000" priority="1032" operator="greaterThanOrEqual">
      <formula>15</formula>
    </cfRule>
    <cfRule type="cellIs" dxfId="999" priority="1033" operator="between">
      <formula>7</formula>
      <formula>14</formula>
    </cfRule>
    <cfRule type="cellIs" dxfId="998" priority="1034" operator="lessThan">
      <formula>7</formula>
    </cfRule>
  </conditionalFormatting>
  <conditionalFormatting sqref="H1966">
    <cfRule type="cellIs" dxfId="997" priority="1035" operator="equal">
      <formula>"CLB close Command will be generated by Firmware of iiSC board"</formula>
    </cfRule>
  </conditionalFormatting>
  <conditionalFormatting sqref="H1966">
    <cfRule type="cellIs" dxfId="996" priority="1036" operator="equal">
      <formula>"Heartbeat of iiSC board to CLB board will stop."</formula>
    </cfRule>
    <cfRule type="cellIs" dxfId="995" priority="1037" stopIfTrue="1" operator="equal">
      <formula>"CLB will have no effect"</formula>
    </cfRule>
  </conditionalFormatting>
  <conditionalFormatting sqref="H1966">
    <cfRule type="containsText" dxfId="994" priority="1026" operator="containsText" text="CLB will have no effect.">
      <formula>NOT(ISERROR(SEARCH("CLB will have no effect.",H1966)))</formula>
    </cfRule>
    <cfRule type="containsText" dxfId="993" priority="1027" stopIfTrue="1" operator="containsText" text="CLB will have no effects.">
      <formula>NOT(ISERROR(SEARCH("CLB will have no effects.",H1966)))</formula>
    </cfRule>
  </conditionalFormatting>
  <conditionalFormatting sqref="R1987">
    <cfRule type="cellIs" dxfId="992" priority="1016" operator="greaterThanOrEqual">
      <formula>70</formula>
    </cfRule>
    <cfRule type="cellIs" dxfId="991" priority="1017" operator="between">
      <formula>60</formula>
      <formula>69.99</formula>
    </cfRule>
    <cfRule type="cellIs" dxfId="990" priority="1018" operator="between">
      <formula>50</formula>
      <formula>59.99</formula>
    </cfRule>
    <cfRule type="cellIs" dxfId="989" priority="1019" operator="lessThan">
      <formula>50</formula>
    </cfRule>
  </conditionalFormatting>
  <conditionalFormatting sqref="N1987">
    <cfRule type="cellIs" dxfId="988" priority="1020" operator="greaterThanOrEqual">
      <formula>15</formula>
    </cfRule>
    <cfRule type="cellIs" dxfId="987" priority="1021" operator="between">
      <formula>7</formula>
      <formula>14</formula>
    </cfRule>
    <cfRule type="cellIs" dxfId="986" priority="1022" operator="lessThan">
      <formula>7</formula>
    </cfRule>
  </conditionalFormatting>
  <conditionalFormatting sqref="H1987">
    <cfRule type="cellIs" dxfId="985" priority="1023" operator="equal">
      <formula>"CLB close Command will be generated by Firmware of iiSC board"</formula>
    </cfRule>
  </conditionalFormatting>
  <conditionalFormatting sqref="H1987">
    <cfRule type="cellIs" dxfId="984" priority="1024" operator="equal">
      <formula>"Heartbeat of iiSC board to CLB board will stop."</formula>
    </cfRule>
    <cfRule type="cellIs" dxfId="983" priority="1025" stopIfTrue="1" operator="equal">
      <formula>"CLB will have no effect"</formula>
    </cfRule>
  </conditionalFormatting>
  <conditionalFormatting sqref="H1987">
    <cfRule type="containsText" dxfId="982" priority="1014" operator="containsText" text="CLB will have no effect.">
      <formula>NOT(ISERROR(SEARCH("CLB will have no effect.",H1987)))</formula>
    </cfRule>
    <cfRule type="containsText" dxfId="981" priority="1015" stopIfTrue="1" operator="containsText" text="CLB will have no effects.">
      <formula>NOT(ISERROR(SEARCH("CLB will have no effects.",H1987)))</formula>
    </cfRule>
  </conditionalFormatting>
  <conditionalFormatting sqref="N2008">
    <cfRule type="cellIs" dxfId="980" priority="1008" operator="greaterThanOrEqual">
      <formula>15</formula>
    </cfRule>
    <cfRule type="cellIs" dxfId="979" priority="1009" operator="between">
      <formula>7</formula>
      <formula>14</formula>
    </cfRule>
    <cfRule type="cellIs" dxfId="978" priority="1010" operator="lessThan">
      <formula>7</formula>
    </cfRule>
  </conditionalFormatting>
  <conditionalFormatting sqref="H2008">
    <cfRule type="cellIs" dxfId="977" priority="1011" operator="equal">
      <formula>"CLB close Command will be generated by Firmware of iiSC board"</formula>
    </cfRule>
  </conditionalFormatting>
  <conditionalFormatting sqref="H2008">
    <cfRule type="cellIs" dxfId="976" priority="1012" operator="equal">
      <formula>"Heartbeat of iiSC board to CLB board will stop."</formula>
    </cfRule>
    <cfRule type="cellIs" dxfId="975" priority="1013" stopIfTrue="1" operator="equal">
      <formula>"CLB will have no effect"</formula>
    </cfRule>
  </conditionalFormatting>
  <conditionalFormatting sqref="H2008">
    <cfRule type="containsText" dxfId="974" priority="1006" operator="containsText" text="CLB will have no effect.">
      <formula>NOT(ISERROR(SEARCH("CLB will have no effect.",H2008)))</formula>
    </cfRule>
    <cfRule type="containsText" dxfId="973" priority="1007" stopIfTrue="1" operator="containsText" text="CLB will have no effects.">
      <formula>NOT(ISERROR(SEARCH("CLB will have no effects.",H2008)))</formula>
    </cfRule>
  </conditionalFormatting>
  <conditionalFormatting sqref="N2030">
    <cfRule type="cellIs" dxfId="972" priority="1000" operator="greaterThanOrEqual">
      <formula>15</formula>
    </cfRule>
    <cfRule type="cellIs" dxfId="971" priority="1001" operator="between">
      <formula>7</formula>
      <formula>14</formula>
    </cfRule>
    <cfRule type="cellIs" dxfId="970" priority="1002" operator="lessThan">
      <formula>7</formula>
    </cfRule>
  </conditionalFormatting>
  <conditionalFormatting sqref="H2030">
    <cfRule type="cellIs" dxfId="969" priority="1003" operator="equal">
      <formula>"CLB close Command will be generated by Firmware of iiSC board"</formula>
    </cfRule>
  </conditionalFormatting>
  <conditionalFormatting sqref="H2030">
    <cfRule type="cellIs" dxfId="968" priority="1004" operator="equal">
      <formula>"Heartbeat of iiSC board to CLB board will stop."</formula>
    </cfRule>
    <cfRule type="cellIs" dxfId="967" priority="1005" stopIfTrue="1" operator="equal">
      <formula>"CLB will have no effect"</formula>
    </cfRule>
  </conditionalFormatting>
  <conditionalFormatting sqref="H2030">
    <cfRule type="containsText" dxfId="966" priority="998" operator="containsText" text="CLB will have no effect.">
      <formula>NOT(ISERROR(SEARCH("CLB will have no effect.",H2030)))</formula>
    </cfRule>
    <cfRule type="containsText" dxfId="965" priority="999" stopIfTrue="1" operator="containsText" text="CLB will have no effects.">
      <formula>NOT(ISERROR(SEARCH("CLB will have no effects.",H2030)))</formula>
    </cfRule>
  </conditionalFormatting>
  <conditionalFormatting sqref="N2035">
    <cfRule type="cellIs" dxfId="964" priority="992" operator="greaterThanOrEqual">
      <formula>15</formula>
    </cfRule>
    <cfRule type="cellIs" dxfId="963" priority="993" operator="between">
      <formula>7</formula>
      <formula>14</formula>
    </cfRule>
    <cfRule type="cellIs" dxfId="962" priority="994" operator="lessThan">
      <formula>7</formula>
    </cfRule>
  </conditionalFormatting>
  <conditionalFormatting sqref="H2035">
    <cfRule type="cellIs" dxfId="961" priority="995" operator="equal">
      <formula>"CLB close Command will be generated by Firmware of iiSC board"</formula>
    </cfRule>
  </conditionalFormatting>
  <conditionalFormatting sqref="H2035">
    <cfRule type="cellIs" dxfId="960" priority="996" operator="equal">
      <formula>"Heartbeat of iiSC board to CLB board will stop."</formula>
    </cfRule>
    <cfRule type="cellIs" dxfId="959" priority="997" stopIfTrue="1" operator="equal">
      <formula>"CLB will have no effect"</formula>
    </cfRule>
  </conditionalFormatting>
  <conditionalFormatting sqref="H2035">
    <cfRule type="containsText" dxfId="958" priority="990" operator="containsText" text="CLB will have no effect.">
      <formula>NOT(ISERROR(SEARCH("CLB will have no effect.",H2035)))</formula>
    </cfRule>
    <cfRule type="containsText" dxfId="957" priority="991" stopIfTrue="1" operator="containsText" text="CLB will have no effects.">
      <formula>NOT(ISERROR(SEARCH("CLB will have no effects.",H2035)))</formula>
    </cfRule>
  </conditionalFormatting>
  <conditionalFormatting sqref="N2040">
    <cfRule type="cellIs" dxfId="956" priority="984" operator="greaterThanOrEqual">
      <formula>15</formula>
    </cfRule>
    <cfRule type="cellIs" dxfId="955" priority="985" operator="between">
      <formula>7</formula>
      <formula>14</formula>
    </cfRule>
    <cfRule type="cellIs" dxfId="954" priority="986" operator="lessThan">
      <formula>7</formula>
    </cfRule>
  </conditionalFormatting>
  <conditionalFormatting sqref="H2040">
    <cfRule type="cellIs" dxfId="953" priority="987" operator="equal">
      <formula>"CLB close Command will be generated by Firmware of iiSC board"</formula>
    </cfRule>
  </conditionalFormatting>
  <conditionalFormatting sqref="H2040">
    <cfRule type="cellIs" dxfId="952" priority="988" operator="equal">
      <formula>"Heartbeat of iiSC board to CLB board will stop."</formula>
    </cfRule>
    <cfRule type="cellIs" dxfId="951" priority="989" stopIfTrue="1" operator="equal">
      <formula>"CLB will have no effect"</formula>
    </cfRule>
  </conditionalFormatting>
  <conditionalFormatting sqref="H2040">
    <cfRule type="containsText" dxfId="950" priority="982" operator="containsText" text="CLB will have no effect.">
      <formula>NOT(ISERROR(SEARCH("CLB will have no effect.",H2040)))</formula>
    </cfRule>
    <cfRule type="containsText" dxfId="949" priority="983" stopIfTrue="1" operator="containsText" text="CLB will have no effects.">
      <formula>NOT(ISERROR(SEARCH("CLB will have no effects.",H2040)))</formula>
    </cfRule>
  </conditionalFormatting>
  <conditionalFormatting sqref="R2045">
    <cfRule type="cellIs" dxfId="948" priority="972" operator="greaterThanOrEqual">
      <formula>70</formula>
    </cfRule>
    <cfRule type="cellIs" dxfId="947" priority="973" operator="between">
      <formula>60</formula>
      <formula>69.99</formula>
    </cfRule>
    <cfRule type="cellIs" dxfId="946" priority="974" operator="between">
      <formula>50</formula>
      <formula>59.99</formula>
    </cfRule>
    <cfRule type="cellIs" dxfId="945" priority="975" operator="lessThan">
      <formula>50</formula>
    </cfRule>
  </conditionalFormatting>
  <conditionalFormatting sqref="N2045">
    <cfRule type="cellIs" dxfId="944" priority="976" operator="greaterThanOrEqual">
      <formula>15</formula>
    </cfRule>
    <cfRule type="cellIs" dxfId="943" priority="977" operator="between">
      <formula>7</formula>
      <formula>14</formula>
    </cfRule>
    <cfRule type="cellIs" dxfId="942" priority="978" operator="lessThan">
      <formula>7</formula>
    </cfRule>
  </conditionalFormatting>
  <conditionalFormatting sqref="H2045">
    <cfRule type="cellIs" dxfId="941" priority="979" operator="equal">
      <formula>"CLB close Command will be generated by Firmware of iiSC board"</formula>
    </cfRule>
  </conditionalFormatting>
  <conditionalFormatting sqref="H2045">
    <cfRule type="cellIs" dxfId="940" priority="980" operator="equal">
      <formula>"Heartbeat of iiSC board to CLB board will stop."</formula>
    </cfRule>
    <cfRule type="cellIs" dxfId="939" priority="981" stopIfTrue="1" operator="equal">
      <formula>"CLB will have no effect"</formula>
    </cfRule>
  </conditionalFormatting>
  <conditionalFormatting sqref="H2045">
    <cfRule type="containsText" dxfId="938" priority="970" operator="containsText" text="CLB will have no effect.">
      <formula>NOT(ISERROR(SEARCH("CLB will have no effect.",H2045)))</formula>
    </cfRule>
    <cfRule type="containsText" dxfId="937" priority="971" stopIfTrue="1" operator="containsText" text="CLB will have no effects.">
      <formula>NOT(ISERROR(SEARCH("CLB will have no effects.",H2045)))</formula>
    </cfRule>
  </conditionalFormatting>
  <conditionalFormatting sqref="N2053">
    <cfRule type="cellIs" dxfId="936" priority="964" operator="greaterThanOrEqual">
      <formula>15</formula>
    </cfRule>
    <cfRule type="cellIs" dxfId="935" priority="965" operator="between">
      <formula>7</formula>
      <formula>14</formula>
    </cfRule>
    <cfRule type="cellIs" dxfId="934" priority="966" operator="lessThan">
      <formula>7</formula>
    </cfRule>
  </conditionalFormatting>
  <conditionalFormatting sqref="H2053">
    <cfRule type="cellIs" dxfId="933" priority="967" operator="equal">
      <formula>"CLB close Command will be generated by Firmware of iiSC board"</formula>
    </cfRule>
  </conditionalFormatting>
  <conditionalFormatting sqref="H2053">
    <cfRule type="cellIs" dxfId="932" priority="968" operator="equal">
      <formula>"Heartbeat of iiSC board to CLB board will stop."</formula>
    </cfRule>
    <cfRule type="cellIs" dxfId="931" priority="969" stopIfTrue="1" operator="equal">
      <formula>"CLB will have no effect"</formula>
    </cfRule>
  </conditionalFormatting>
  <conditionalFormatting sqref="H2053">
    <cfRule type="containsText" dxfId="930" priority="962" operator="containsText" text="CLB will have no effect.">
      <formula>NOT(ISERROR(SEARCH("CLB will have no effect.",H2053)))</formula>
    </cfRule>
    <cfRule type="containsText" dxfId="929" priority="963" stopIfTrue="1" operator="containsText" text="CLB will have no effects.">
      <formula>NOT(ISERROR(SEARCH("CLB will have no effects.",H2053)))</formula>
    </cfRule>
  </conditionalFormatting>
  <conditionalFormatting sqref="N2074">
    <cfRule type="cellIs" dxfId="928" priority="956" operator="greaterThanOrEqual">
      <formula>15</formula>
    </cfRule>
    <cfRule type="cellIs" dxfId="927" priority="957" operator="between">
      <formula>7</formula>
      <formula>14</formula>
    </cfRule>
    <cfRule type="cellIs" dxfId="926" priority="958" operator="lessThan">
      <formula>7</formula>
    </cfRule>
  </conditionalFormatting>
  <conditionalFormatting sqref="H2074">
    <cfRule type="cellIs" dxfId="925" priority="959" operator="equal">
      <formula>"CLB close Command will be generated by Firmware of iiSC board"</formula>
    </cfRule>
  </conditionalFormatting>
  <conditionalFormatting sqref="H2074">
    <cfRule type="cellIs" dxfId="924" priority="960" operator="equal">
      <formula>"Heartbeat of iiSC board to CLB board will stop."</formula>
    </cfRule>
    <cfRule type="cellIs" dxfId="923" priority="961" stopIfTrue="1" operator="equal">
      <formula>"CLB will have no effect"</formula>
    </cfRule>
  </conditionalFormatting>
  <conditionalFormatting sqref="H2074">
    <cfRule type="containsText" dxfId="922" priority="954" operator="containsText" text="CLB will have no effect.">
      <formula>NOT(ISERROR(SEARCH("CLB will have no effect.",H2074)))</formula>
    </cfRule>
    <cfRule type="containsText" dxfId="921" priority="955" stopIfTrue="1" operator="containsText" text="CLB will have no effects.">
      <formula>NOT(ISERROR(SEARCH("CLB will have no effects.",H2074)))</formula>
    </cfRule>
  </conditionalFormatting>
  <conditionalFormatting sqref="R2095">
    <cfRule type="cellIs" dxfId="920" priority="944" operator="greaterThanOrEqual">
      <formula>70</formula>
    </cfRule>
    <cfRule type="cellIs" dxfId="919" priority="945" operator="between">
      <formula>60</formula>
      <formula>69.99</formula>
    </cfRule>
    <cfRule type="cellIs" dxfId="918" priority="946" operator="between">
      <formula>50</formula>
      <formula>59.99</formula>
    </cfRule>
    <cfRule type="cellIs" dxfId="917" priority="947" operator="lessThan">
      <formula>50</formula>
    </cfRule>
  </conditionalFormatting>
  <conditionalFormatting sqref="N2095">
    <cfRule type="cellIs" dxfId="916" priority="948" operator="greaterThanOrEqual">
      <formula>15</formula>
    </cfRule>
    <cfRule type="cellIs" dxfId="915" priority="949" operator="between">
      <formula>7</formula>
      <formula>14</formula>
    </cfRule>
    <cfRule type="cellIs" dxfId="914" priority="950" operator="lessThan">
      <formula>7</formula>
    </cfRule>
  </conditionalFormatting>
  <conditionalFormatting sqref="H2095">
    <cfRule type="cellIs" dxfId="913" priority="951" operator="equal">
      <formula>"CLB close Command will be generated by Firmware of iiSC board"</formula>
    </cfRule>
  </conditionalFormatting>
  <conditionalFormatting sqref="H2095">
    <cfRule type="cellIs" dxfId="912" priority="952" operator="equal">
      <formula>"Heartbeat of iiSC board to CLB board will stop."</formula>
    </cfRule>
    <cfRule type="cellIs" dxfId="911" priority="953" stopIfTrue="1" operator="equal">
      <formula>"CLB will have no effect"</formula>
    </cfRule>
  </conditionalFormatting>
  <conditionalFormatting sqref="H2095">
    <cfRule type="containsText" dxfId="910" priority="942" operator="containsText" text="CLB will have no effect.">
      <formula>NOT(ISERROR(SEARCH("CLB will have no effect.",H2095)))</formula>
    </cfRule>
    <cfRule type="containsText" dxfId="909" priority="943" stopIfTrue="1" operator="containsText" text="CLB will have no effects.">
      <formula>NOT(ISERROR(SEARCH("CLB will have no effects.",H2095)))</formula>
    </cfRule>
  </conditionalFormatting>
  <conditionalFormatting sqref="R2112">
    <cfRule type="cellIs" dxfId="908" priority="932" operator="greaterThanOrEqual">
      <formula>70</formula>
    </cfRule>
    <cfRule type="cellIs" dxfId="907" priority="933" operator="between">
      <formula>60</formula>
      <formula>69.99</formula>
    </cfRule>
    <cfRule type="cellIs" dxfId="906" priority="934" operator="between">
      <formula>50</formula>
      <formula>59.99</formula>
    </cfRule>
    <cfRule type="cellIs" dxfId="905" priority="935" operator="lessThan">
      <formula>50</formula>
    </cfRule>
  </conditionalFormatting>
  <conditionalFormatting sqref="N2112">
    <cfRule type="cellIs" dxfId="904" priority="936" operator="greaterThanOrEqual">
      <formula>15</formula>
    </cfRule>
    <cfRule type="cellIs" dxfId="903" priority="937" operator="between">
      <formula>7</formula>
      <formula>14</formula>
    </cfRule>
    <cfRule type="cellIs" dxfId="902" priority="938" operator="lessThan">
      <formula>7</formula>
    </cfRule>
  </conditionalFormatting>
  <conditionalFormatting sqref="H2112">
    <cfRule type="cellIs" dxfId="901" priority="939" operator="equal">
      <formula>"CLB close Command will be generated by Firmware of iiSC board"</formula>
    </cfRule>
  </conditionalFormatting>
  <conditionalFormatting sqref="H2112">
    <cfRule type="cellIs" dxfId="900" priority="940" operator="equal">
      <formula>"Heartbeat of iiSC board to CLB board will stop."</formula>
    </cfRule>
    <cfRule type="cellIs" dxfId="899" priority="941" stopIfTrue="1" operator="equal">
      <formula>"CLB will have no effect"</formula>
    </cfRule>
  </conditionalFormatting>
  <conditionalFormatting sqref="H2112">
    <cfRule type="containsText" dxfId="898" priority="930" operator="containsText" text="CLB will have no effect.">
      <formula>NOT(ISERROR(SEARCH("CLB will have no effect.",H2112)))</formula>
    </cfRule>
    <cfRule type="containsText" dxfId="897" priority="931" stopIfTrue="1" operator="containsText" text="CLB will have no effects.">
      <formula>NOT(ISERROR(SEARCH("CLB will have no effects.",H2112)))</formula>
    </cfRule>
  </conditionalFormatting>
  <conditionalFormatting sqref="R2143">
    <cfRule type="cellIs" dxfId="896" priority="920" operator="greaterThanOrEqual">
      <formula>70</formula>
    </cfRule>
    <cfRule type="cellIs" dxfId="895" priority="921" operator="between">
      <formula>60</formula>
      <formula>69.99</formula>
    </cfRule>
    <cfRule type="cellIs" dxfId="894" priority="922" operator="between">
      <formula>50</formula>
      <formula>59.99</formula>
    </cfRule>
    <cfRule type="cellIs" dxfId="893" priority="923" operator="lessThan">
      <formula>50</formula>
    </cfRule>
  </conditionalFormatting>
  <conditionalFormatting sqref="N2143">
    <cfRule type="cellIs" dxfId="892" priority="924" operator="greaterThanOrEqual">
      <formula>15</formula>
    </cfRule>
    <cfRule type="cellIs" dxfId="891" priority="925" operator="between">
      <formula>7</formula>
      <formula>14</formula>
    </cfRule>
    <cfRule type="cellIs" dxfId="890" priority="926" operator="lessThan">
      <formula>7</formula>
    </cfRule>
  </conditionalFormatting>
  <conditionalFormatting sqref="H2143">
    <cfRule type="cellIs" dxfId="889" priority="927" operator="equal">
      <formula>"CLB close Command will be generated by Firmware of iiSC board"</formula>
    </cfRule>
  </conditionalFormatting>
  <conditionalFormatting sqref="H2143">
    <cfRule type="cellIs" dxfId="888" priority="928" operator="equal">
      <formula>"Heartbeat of iiSC board to CLB board will stop."</formula>
    </cfRule>
    <cfRule type="cellIs" dxfId="887" priority="929" stopIfTrue="1" operator="equal">
      <formula>"CLB will have no effect"</formula>
    </cfRule>
  </conditionalFormatting>
  <conditionalFormatting sqref="H2143">
    <cfRule type="containsText" dxfId="886" priority="918" operator="containsText" text="CLB will have no effect.">
      <formula>NOT(ISERROR(SEARCH("CLB will have no effect.",H2143)))</formula>
    </cfRule>
    <cfRule type="containsText" dxfId="885" priority="919" stopIfTrue="1" operator="containsText" text="CLB will have no effects.">
      <formula>NOT(ISERROR(SEARCH("CLB will have no effects.",H2143)))</formula>
    </cfRule>
  </conditionalFormatting>
  <conditionalFormatting sqref="R2140">
    <cfRule type="cellIs" dxfId="884" priority="908" operator="greaterThanOrEqual">
      <formula>70</formula>
    </cfRule>
    <cfRule type="cellIs" dxfId="883" priority="909" operator="between">
      <formula>60</formula>
      <formula>69.99</formula>
    </cfRule>
    <cfRule type="cellIs" dxfId="882" priority="910" operator="between">
      <formula>50</formula>
      <formula>59.99</formula>
    </cfRule>
    <cfRule type="cellIs" dxfId="881" priority="911" operator="lessThan">
      <formula>50</formula>
    </cfRule>
  </conditionalFormatting>
  <conditionalFormatting sqref="N2140">
    <cfRule type="cellIs" dxfId="880" priority="912" operator="greaterThanOrEqual">
      <formula>15</formula>
    </cfRule>
    <cfRule type="cellIs" dxfId="879" priority="913" operator="between">
      <formula>7</formula>
      <formula>14</formula>
    </cfRule>
    <cfRule type="cellIs" dxfId="878" priority="914" operator="lessThan">
      <formula>7</formula>
    </cfRule>
  </conditionalFormatting>
  <conditionalFormatting sqref="H2140">
    <cfRule type="cellIs" dxfId="877" priority="915" operator="equal">
      <formula>"CLB close Command will be generated by Firmware of iiSC board"</formula>
    </cfRule>
  </conditionalFormatting>
  <conditionalFormatting sqref="H2140">
    <cfRule type="cellIs" dxfId="876" priority="916" operator="equal">
      <formula>"Heartbeat of iiSC board to CLB board will stop."</formula>
    </cfRule>
    <cfRule type="cellIs" dxfId="875" priority="917" stopIfTrue="1" operator="equal">
      <formula>"CLB will have no effect"</formula>
    </cfRule>
  </conditionalFormatting>
  <conditionalFormatting sqref="H2140">
    <cfRule type="containsText" dxfId="874" priority="906" operator="containsText" text="CLB will have no effect.">
      <formula>NOT(ISERROR(SEARCH("CLB will have no effect.",H2140)))</formula>
    </cfRule>
    <cfRule type="containsText" dxfId="873" priority="907" stopIfTrue="1" operator="containsText" text="CLB will have no effects.">
      <formula>NOT(ISERROR(SEARCH("CLB will have no effects.",H2140)))</formula>
    </cfRule>
  </conditionalFormatting>
  <conditionalFormatting sqref="N1576:N1577">
    <cfRule type="cellIs" dxfId="872" priority="900" operator="greaterThanOrEqual">
      <formula>15</formula>
    </cfRule>
    <cfRule type="cellIs" dxfId="871" priority="901" operator="between">
      <formula>7</formula>
      <formula>14</formula>
    </cfRule>
    <cfRule type="cellIs" dxfId="870" priority="902" operator="lessThan">
      <formula>7</formula>
    </cfRule>
  </conditionalFormatting>
  <conditionalFormatting sqref="H1576:H1577">
    <cfRule type="cellIs" dxfId="869" priority="903" operator="equal">
      <formula>"CLB close Command will be generated by Firmware of iiSC board"</formula>
    </cfRule>
  </conditionalFormatting>
  <conditionalFormatting sqref="H1576:H1577">
    <cfRule type="cellIs" dxfId="868" priority="904" operator="equal">
      <formula>"Heartbeat of iiSC board to CLB board will stop."</formula>
    </cfRule>
    <cfRule type="cellIs" dxfId="867" priority="905" stopIfTrue="1" operator="equal">
      <formula>"CLB will have no effect"</formula>
    </cfRule>
  </conditionalFormatting>
  <conditionalFormatting sqref="H1576:H1577">
    <cfRule type="containsText" dxfId="866" priority="898" operator="containsText" text="CLB will have no effect.">
      <formula>NOT(ISERROR(SEARCH("CLB will have no effect.",H1576)))</formula>
    </cfRule>
    <cfRule type="containsText" dxfId="865" priority="899" stopIfTrue="1" operator="containsText" text="CLB will have no effects.">
      <formula>NOT(ISERROR(SEARCH("CLB will have no effects.",H1576)))</formula>
    </cfRule>
  </conditionalFormatting>
  <conditionalFormatting sqref="N1579">
    <cfRule type="cellIs" dxfId="864" priority="892" operator="greaterThanOrEqual">
      <formula>15</formula>
    </cfRule>
    <cfRule type="cellIs" dxfId="863" priority="893" operator="between">
      <formula>7</formula>
      <formula>14</formula>
    </cfRule>
    <cfRule type="cellIs" dxfId="862" priority="894" operator="lessThan">
      <formula>7</formula>
    </cfRule>
  </conditionalFormatting>
  <conditionalFormatting sqref="H1579">
    <cfRule type="cellIs" dxfId="861" priority="895" operator="equal">
      <formula>"CLB close Command will be generated by Firmware of iiSC board"</formula>
    </cfRule>
  </conditionalFormatting>
  <conditionalFormatting sqref="H1579">
    <cfRule type="cellIs" dxfId="860" priority="896" operator="equal">
      <formula>"Heartbeat of iiSC board to CLB board will stop."</formula>
    </cfRule>
    <cfRule type="cellIs" dxfId="859" priority="897" stopIfTrue="1" operator="equal">
      <formula>"CLB will have no effect"</formula>
    </cfRule>
  </conditionalFormatting>
  <conditionalFormatting sqref="H1579">
    <cfRule type="containsText" dxfId="858" priority="890" operator="containsText" text="CLB will have no effect.">
      <formula>NOT(ISERROR(SEARCH("CLB will have no effect.",H1579)))</formula>
    </cfRule>
    <cfRule type="containsText" dxfId="857" priority="891" stopIfTrue="1" operator="containsText" text="CLB will have no effects.">
      <formula>NOT(ISERROR(SEARCH("CLB will have no effects.",H1579)))</formula>
    </cfRule>
  </conditionalFormatting>
  <conditionalFormatting sqref="N1628">
    <cfRule type="cellIs" dxfId="856" priority="884" operator="greaterThanOrEqual">
      <formula>15</formula>
    </cfRule>
    <cfRule type="cellIs" dxfId="855" priority="885" operator="between">
      <formula>7</formula>
      <formula>14</formula>
    </cfRule>
    <cfRule type="cellIs" dxfId="854" priority="886" operator="lessThan">
      <formula>7</formula>
    </cfRule>
  </conditionalFormatting>
  <conditionalFormatting sqref="H1628">
    <cfRule type="cellIs" dxfId="853" priority="887" operator="equal">
      <formula>"CLB close Command will be generated by Firmware of iiSC board"</formula>
    </cfRule>
  </conditionalFormatting>
  <conditionalFormatting sqref="H1628">
    <cfRule type="cellIs" dxfId="852" priority="888" operator="equal">
      <formula>"Heartbeat of iiSC board to CLB board will stop."</formula>
    </cfRule>
    <cfRule type="cellIs" dxfId="851" priority="889" stopIfTrue="1" operator="equal">
      <formula>"CLB will have no effect"</formula>
    </cfRule>
  </conditionalFormatting>
  <conditionalFormatting sqref="H1628">
    <cfRule type="containsText" dxfId="850" priority="882" operator="containsText" text="CLB will have no effect.">
      <formula>NOT(ISERROR(SEARCH("CLB will have no effect.",H1628)))</formula>
    </cfRule>
    <cfRule type="containsText" dxfId="849" priority="883" stopIfTrue="1" operator="containsText" text="CLB will have no effects.">
      <formula>NOT(ISERROR(SEARCH("CLB will have no effects.",H1628)))</formula>
    </cfRule>
  </conditionalFormatting>
  <conditionalFormatting sqref="N1629">
    <cfRule type="cellIs" dxfId="848" priority="876" operator="greaterThanOrEqual">
      <formula>15</formula>
    </cfRule>
    <cfRule type="cellIs" dxfId="847" priority="877" operator="between">
      <formula>7</formula>
      <formula>14</formula>
    </cfRule>
    <cfRule type="cellIs" dxfId="846" priority="878" operator="lessThan">
      <formula>7</formula>
    </cfRule>
  </conditionalFormatting>
  <conditionalFormatting sqref="H1629">
    <cfRule type="cellIs" dxfId="845" priority="879" operator="equal">
      <formula>"CLB close Command will be generated by Firmware of iiSC board"</formula>
    </cfRule>
  </conditionalFormatting>
  <conditionalFormatting sqref="H1629">
    <cfRule type="cellIs" dxfId="844" priority="880" operator="equal">
      <formula>"Heartbeat of iiSC board to CLB board will stop."</formula>
    </cfRule>
    <cfRule type="cellIs" dxfId="843" priority="881" stopIfTrue="1" operator="equal">
      <formula>"CLB will have no effect"</formula>
    </cfRule>
  </conditionalFormatting>
  <conditionalFormatting sqref="H1629">
    <cfRule type="containsText" dxfId="842" priority="874" operator="containsText" text="CLB will have no effect.">
      <formula>NOT(ISERROR(SEARCH("CLB will have no effect.",H1629)))</formula>
    </cfRule>
    <cfRule type="containsText" dxfId="841" priority="875" stopIfTrue="1" operator="containsText" text="CLB will have no effects.">
      <formula>NOT(ISERROR(SEARCH("CLB will have no effects.",H1629)))</formula>
    </cfRule>
  </conditionalFormatting>
  <conditionalFormatting sqref="N1630">
    <cfRule type="cellIs" dxfId="840" priority="868" operator="greaterThanOrEqual">
      <formula>15</formula>
    </cfRule>
    <cfRule type="cellIs" dxfId="839" priority="869" operator="between">
      <formula>7</formula>
      <formula>14</formula>
    </cfRule>
    <cfRule type="cellIs" dxfId="838" priority="870" operator="lessThan">
      <formula>7</formula>
    </cfRule>
  </conditionalFormatting>
  <conditionalFormatting sqref="H1630">
    <cfRule type="cellIs" dxfId="837" priority="871" operator="equal">
      <formula>"CLB close Command will be generated by Firmware of iiSC board"</formula>
    </cfRule>
  </conditionalFormatting>
  <conditionalFormatting sqref="H1630">
    <cfRule type="cellIs" dxfId="836" priority="872" operator="equal">
      <formula>"Heartbeat of iiSC board to CLB board will stop."</formula>
    </cfRule>
    <cfRule type="cellIs" dxfId="835" priority="873" stopIfTrue="1" operator="equal">
      <formula>"CLB will have no effect"</formula>
    </cfRule>
  </conditionalFormatting>
  <conditionalFormatting sqref="H1630">
    <cfRule type="containsText" dxfId="834" priority="866" operator="containsText" text="CLB will have no effect.">
      <formula>NOT(ISERROR(SEARCH("CLB will have no effect.",H1630)))</formula>
    </cfRule>
    <cfRule type="containsText" dxfId="833" priority="867" stopIfTrue="1" operator="containsText" text="CLB will have no effects.">
      <formula>NOT(ISERROR(SEARCH("CLB will have no effects.",H1630)))</formula>
    </cfRule>
  </conditionalFormatting>
  <conditionalFormatting sqref="N1656">
    <cfRule type="cellIs" dxfId="832" priority="860" operator="greaterThanOrEqual">
      <formula>15</formula>
    </cfRule>
    <cfRule type="cellIs" dxfId="831" priority="861" operator="between">
      <formula>7</formula>
      <formula>14</formula>
    </cfRule>
    <cfRule type="cellIs" dxfId="830" priority="862" operator="lessThan">
      <formula>7</formula>
    </cfRule>
  </conditionalFormatting>
  <conditionalFormatting sqref="H1656">
    <cfRule type="cellIs" dxfId="829" priority="863" operator="equal">
      <formula>"CLB close Command will be generated by Firmware of iiSC board"</formula>
    </cfRule>
  </conditionalFormatting>
  <conditionalFormatting sqref="H1656">
    <cfRule type="cellIs" dxfId="828" priority="864" operator="equal">
      <formula>"Heartbeat of iiSC board to CLB board will stop."</formula>
    </cfRule>
    <cfRule type="cellIs" dxfId="827" priority="865" stopIfTrue="1" operator="equal">
      <formula>"CLB will have no effect"</formula>
    </cfRule>
  </conditionalFormatting>
  <conditionalFormatting sqref="H1656">
    <cfRule type="containsText" dxfId="826" priority="858" operator="containsText" text="CLB will have no effect.">
      <formula>NOT(ISERROR(SEARCH("CLB will have no effect.",H1656)))</formula>
    </cfRule>
    <cfRule type="containsText" dxfId="825" priority="859" stopIfTrue="1" operator="containsText" text="CLB will have no effects.">
      <formula>NOT(ISERROR(SEARCH("CLB will have no effects.",H1656)))</formula>
    </cfRule>
  </conditionalFormatting>
  <conditionalFormatting sqref="N1657">
    <cfRule type="cellIs" dxfId="824" priority="852" operator="greaterThanOrEqual">
      <formula>15</formula>
    </cfRule>
    <cfRule type="cellIs" dxfId="823" priority="853" operator="between">
      <formula>7</formula>
      <formula>14</formula>
    </cfRule>
    <cfRule type="cellIs" dxfId="822" priority="854" operator="lessThan">
      <formula>7</formula>
    </cfRule>
  </conditionalFormatting>
  <conditionalFormatting sqref="H1657">
    <cfRule type="cellIs" dxfId="821" priority="855" operator="equal">
      <formula>"CLB close Command will be generated by Firmware of iiSC board"</formula>
    </cfRule>
  </conditionalFormatting>
  <conditionalFormatting sqref="H1657">
    <cfRule type="cellIs" dxfId="820" priority="856" operator="equal">
      <formula>"Heartbeat of iiSC board to CLB board will stop."</formula>
    </cfRule>
    <cfRule type="cellIs" dxfId="819" priority="857" stopIfTrue="1" operator="equal">
      <formula>"CLB will have no effect"</formula>
    </cfRule>
  </conditionalFormatting>
  <conditionalFormatting sqref="H1657">
    <cfRule type="containsText" dxfId="818" priority="850" operator="containsText" text="CLB will have no effect.">
      <formula>NOT(ISERROR(SEARCH("CLB will have no effect.",H1657)))</formula>
    </cfRule>
    <cfRule type="containsText" dxfId="817" priority="851" stopIfTrue="1" operator="containsText" text="CLB will have no effects.">
      <formula>NOT(ISERROR(SEARCH("CLB will have no effects.",H1657)))</formula>
    </cfRule>
  </conditionalFormatting>
  <conditionalFormatting sqref="N1658">
    <cfRule type="cellIs" dxfId="816" priority="844" operator="greaterThanOrEqual">
      <formula>15</formula>
    </cfRule>
    <cfRule type="cellIs" dxfId="815" priority="845" operator="between">
      <formula>7</formula>
      <formula>14</formula>
    </cfRule>
    <cfRule type="cellIs" dxfId="814" priority="846" operator="lessThan">
      <formula>7</formula>
    </cfRule>
  </conditionalFormatting>
  <conditionalFormatting sqref="H1658">
    <cfRule type="cellIs" dxfId="813" priority="847" operator="equal">
      <formula>"CLB close Command will be generated by Firmware of iiSC board"</formula>
    </cfRule>
  </conditionalFormatting>
  <conditionalFormatting sqref="H1658">
    <cfRule type="cellIs" dxfId="812" priority="848" operator="equal">
      <formula>"Heartbeat of iiSC board to CLB board will stop."</formula>
    </cfRule>
    <cfRule type="cellIs" dxfId="811" priority="849" stopIfTrue="1" operator="equal">
      <formula>"CLB will have no effect"</formula>
    </cfRule>
  </conditionalFormatting>
  <conditionalFormatting sqref="H1658">
    <cfRule type="containsText" dxfId="810" priority="842" operator="containsText" text="CLB will have no effect.">
      <formula>NOT(ISERROR(SEARCH("CLB will have no effect.",H1658)))</formula>
    </cfRule>
    <cfRule type="containsText" dxfId="809" priority="843" stopIfTrue="1" operator="containsText" text="CLB will have no effects.">
      <formula>NOT(ISERROR(SEARCH("CLB will have no effects.",H1658)))</formula>
    </cfRule>
  </conditionalFormatting>
  <conditionalFormatting sqref="R1680">
    <cfRule type="cellIs" dxfId="808" priority="838" operator="greaterThanOrEqual">
      <formula>70</formula>
    </cfRule>
    <cfRule type="cellIs" dxfId="807" priority="839" operator="between">
      <formula>60</formula>
      <formula>69.99</formula>
    </cfRule>
    <cfRule type="cellIs" dxfId="806" priority="840" operator="between">
      <formula>50</formula>
      <formula>59.99</formula>
    </cfRule>
    <cfRule type="cellIs" dxfId="805" priority="841" operator="lessThan">
      <formula>50</formula>
    </cfRule>
  </conditionalFormatting>
  <conditionalFormatting sqref="H1680">
    <cfRule type="containsText" dxfId="804" priority="830" operator="containsText" text="CLB will have no effect.">
      <formula>NOT(ISERROR(SEARCH("CLB will have no effect.",H1680)))</formula>
    </cfRule>
    <cfRule type="containsText" dxfId="803" priority="831" stopIfTrue="1" operator="containsText" text="CLB will have no effects.">
      <formula>NOT(ISERROR(SEARCH("CLB will have no effects.",H1680)))</formula>
    </cfRule>
  </conditionalFormatting>
  <conditionalFormatting sqref="N1680">
    <cfRule type="cellIs" dxfId="802" priority="832" operator="greaterThanOrEqual">
      <formula>15</formula>
    </cfRule>
    <cfRule type="cellIs" dxfId="801" priority="833" operator="between">
      <formula>7</formula>
      <formula>14</formula>
    </cfRule>
    <cfRule type="cellIs" dxfId="800" priority="834" operator="lessThan">
      <formula>7</formula>
    </cfRule>
  </conditionalFormatting>
  <conditionalFormatting sqref="H1680">
    <cfRule type="cellIs" dxfId="799" priority="835" operator="equal">
      <formula>"CLB close Command will be generated by Firmware of iiSC board"</formula>
    </cfRule>
  </conditionalFormatting>
  <conditionalFormatting sqref="H1680">
    <cfRule type="cellIs" dxfId="798" priority="836" operator="equal">
      <formula>"Heartbeat of iiSC board to CLB board will stop."</formula>
    </cfRule>
    <cfRule type="cellIs" dxfId="797" priority="837" stopIfTrue="1" operator="equal">
      <formula>"CLB will have no effect"</formula>
    </cfRule>
  </conditionalFormatting>
  <conditionalFormatting sqref="R1681">
    <cfRule type="cellIs" dxfId="796" priority="802" operator="greaterThanOrEqual">
      <formula>70</formula>
    </cfRule>
    <cfRule type="cellIs" dxfId="795" priority="803" operator="between">
      <formula>60</formula>
      <formula>69.99</formula>
    </cfRule>
    <cfRule type="cellIs" dxfId="794" priority="804" operator="between">
      <formula>50</formula>
      <formula>59.99</formula>
    </cfRule>
    <cfRule type="cellIs" dxfId="793" priority="805" operator="lessThan">
      <formula>50</formula>
    </cfRule>
  </conditionalFormatting>
  <conditionalFormatting sqref="H1681">
    <cfRule type="containsText" dxfId="792" priority="794" operator="containsText" text="CLB will have no effect.">
      <formula>NOT(ISERROR(SEARCH("CLB will have no effect.",H1681)))</formula>
    </cfRule>
    <cfRule type="containsText" dxfId="791" priority="795" stopIfTrue="1" operator="containsText" text="CLB will have no effects.">
      <formula>NOT(ISERROR(SEARCH("CLB will have no effects.",H1681)))</formula>
    </cfRule>
  </conditionalFormatting>
  <conditionalFormatting sqref="N1681">
    <cfRule type="cellIs" dxfId="790" priority="796" operator="greaterThanOrEqual">
      <formula>15</formula>
    </cfRule>
    <cfRule type="cellIs" dxfId="789" priority="797" operator="between">
      <formula>7</formula>
      <formula>14</formula>
    </cfRule>
    <cfRule type="cellIs" dxfId="788" priority="798" operator="lessThan">
      <formula>7</formula>
    </cfRule>
  </conditionalFormatting>
  <conditionalFormatting sqref="H1681">
    <cfRule type="cellIs" dxfId="787" priority="799" operator="equal">
      <formula>"CLB close Command will be generated by Firmware of iiSC board"</formula>
    </cfRule>
  </conditionalFormatting>
  <conditionalFormatting sqref="H1681">
    <cfRule type="cellIs" dxfId="786" priority="800" operator="equal">
      <formula>"Heartbeat of iiSC board to CLB board will stop."</formula>
    </cfRule>
    <cfRule type="cellIs" dxfId="785" priority="801" stopIfTrue="1" operator="equal">
      <formula>"CLB will have no effect"</formula>
    </cfRule>
  </conditionalFormatting>
  <conditionalFormatting sqref="R1682">
    <cfRule type="cellIs" dxfId="784" priority="790" operator="greaterThanOrEqual">
      <formula>70</formula>
    </cfRule>
    <cfRule type="cellIs" dxfId="783" priority="791" operator="between">
      <formula>60</formula>
      <formula>69.99</formula>
    </cfRule>
    <cfRule type="cellIs" dxfId="782" priority="792" operator="between">
      <formula>50</formula>
      <formula>59.99</formula>
    </cfRule>
    <cfRule type="cellIs" dxfId="781" priority="793" operator="lessThan">
      <formula>50</formula>
    </cfRule>
  </conditionalFormatting>
  <conditionalFormatting sqref="H1682">
    <cfRule type="containsText" dxfId="780" priority="782" operator="containsText" text="CLB will have no effect.">
      <formula>NOT(ISERROR(SEARCH("CLB will have no effect.",H1682)))</formula>
    </cfRule>
    <cfRule type="containsText" dxfId="779" priority="783" stopIfTrue="1" operator="containsText" text="CLB will have no effects.">
      <formula>NOT(ISERROR(SEARCH("CLB will have no effects.",H1682)))</formula>
    </cfRule>
  </conditionalFormatting>
  <conditionalFormatting sqref="N1682">
    <cfRule type="cellIs" dxfId="778" priority="784" operator="greaterThanOrEqual">
      <formula>15</formula>
    </cfRule>
    <cfRule type="cellIs" dxfId="777" priority="785" operator="between">
      <formula>7</formula>
      <formula>14</formula>
    </cfRule>
    <cfRule type="cellIs" dxfId="776" priority="786" operator="lessThan">
      <formula>7</formula>
    </cfRule>
  </conditionalFormatting>
  <conditionalFormatting sqref="H1682">
    <cfRule type="cellIs" dxfId="775" priority="787" operator="equal">
      <formula>"CLB close Command will be generated by Firmware of iiSC board"</formula>
    </cfRule>
  </conditionalFormatting>
  <conditionalFormatting sqref="H1682">
    <cfRule type="cellIs" dxfId="774" priority="788" operator="equal">
      <formula>"Heartbeat of iiSC board to CLB board will stop."</formula>
    </cfRule>
    <cfRule type="cellIs" dxfId="773" priority="789" stopIfTrue="1" operator="equal">
      <formula>"CLB will have no effect"</formula>
    </cfRule>
  </conditionalFormatting>
  <conditionalFormatting sqref="R1683">
    <cfRule type="cellIs" dxfId="772" priority="778" operator="greaterThanOrEqual">
      <formula>70</formula>
    </cfRule>
    <cfRule type="cellIs" dxfId="771" priority="779" operator="between">
      <formula>60</formula>
      <formula>69.99</formula>
    </cfRule>
    <cfRule type="cellIs" dxfId="770" priority="780" operator="between">
      <formula>50</formula>
      <formula>59.99</formula>
    </cfRule>
    <cfRule type="cellIs" dxfId="769" priority="781" operator="lessThan">
      <formula>50</formula>
    </cfRule>
  </conditionalFormatting>
  <conditionalFormatting sqref="H1683">
    <cfRule type="containsText" dxfId="768" priority="770" operator="containsText" text="CLB will have no effect.">
      <formula>NOT(ISERROR(SEARCH("CLB will have no effect.",H1683)))</formula>
    </cfRule>
    <cfRule type="containsText" dxfId="767" priority="771" stopIfTrue="1" operator="containsText" text="CLB will have no effects.">
      <formula>NOT(ISERROR(SEARCH("CLB will have no effects.",H1683)))</formula>
    </cfRule>
  </conditionalFormatting>
  <conditionalFormatting sqref="N1683">
    <cfRule type="cellIs" dxfId="766" priority="772" operator="greaterThanOrEqual">
      <formula>15</formula>
    </cfRule>
    <cfRule type="cellIs" dxfId="765" priority="773" operator="between">
      <formula>7</formula>
      <formula>14</formula>
    </cfRule>
    <cfRule type="cellIs" dxfId="764" priority="774" operator="lessThan">
      <formula>7</formula>
    </cfRule>
  </conditionalFormatting>
  <conditionalFormatting sqref="H1683">
    <cfRule type="cellIs" dxfId="763" priority="775" operator="equal">
      <formula>"CLB close Command will be generated by Firmware of iiSC board"</formula>
    </cfRule>
  </conditionalFormatting>
  <conditionalFormatting sqref="H1683">
    <cfRule type="cellIs" dxfId="762" priority="776" operator="equal">
      <formula>"Heartbeat of iiSC board to CLB board will stop."</formula>
    </cfRule>
    <cfRule type="cellIs" dxfId="761" priority="777" stopIfTrue="1" operator="equal">
      <formula>"CLB will have no effect"</formula>
    </cfRule>
  </conditionalFormatting>
  <conditionalFormatting sqref="R1684">
    <cfRule type="cellIs" dxfId="760" priority="766" operator="greaterThanOrEqual">
      <formula>70</formula>
    </cfRule>
    <cfRule type="cellIs" dxfId="759" priority="767" operator="between">
      <formula>60</formula>
      <formula>69.99</formula>
    </cfRule>
    <cfRule type="cellIs" dxfId="758" priority="768" operator="between">
      <formula>50</formula>
      <formula>59.99</formula>
    </cfRule>
    <cfRule type="cellIs" dxfId="757" priority="769" operator="lessThan">
      <formula>50</formula>
    </cfRule>
  </conditionalFormatting>
  <conditionalFormatting sqref="H1684">
    <cfRule type="containsText" dxfId="756" priority="758" operator="containsText" text="CLB will have no effect.">
      <formula>NOT(ISERROR(SEARCH("CLB will have no effect.",H1684)))</formula>
    </cfRule>
    <cfRule type="containsText" dxfId="755" priority="759" stopIfTrue="1" operator="containsText" text="CLB will have no effects.">
      <formula>NOT(ISERROR(SEARCH("CLB will have no effects.",H1684)))</formula>
    </cfRule>
  </conditionalFormatting>
  <conditionalFormatting sqref="N1684">
    <cfRule type="cellIs" dxfId="754" priority="760" operator="greaterThanOrEqual">
      <formula>15</formula>
    </cfRule>
    <cfRule type="cellIs" dxfId="753" priority="761" operator="between">
      <formula>7</formula>
      <formula>14</formula>
    </cfRule>
    <cfRule type="cellIs" dxfId="752" priority="762" operator="lessThan">
      <formula>7</formula>
    </cfRule>
  </conditionalFormatting>
  <conditionalFormatting sqref="H1684">
    <cfRule type="cellIs" dxfId="751" priority="763" operator="equal">
      <formula>"CLB close Command will be generated by Firmware of iiSC board"</formula>
    </cfRule>
  </conditionalFormatting>
  <conditionalFormatting sqref="H1684">
    <cfRule type="cellIs" dxfId="750" priority="764" operator="equal">
      <formula>"Heartbeat of iiSC board to CLB board will stop."</formula>
    </cfRule>
    <cfRule type="cellIs" dxfId="749" priority="765" stopIfTrue="1" operator="equal">
      <formula>"CLB will have no effect"</formula>
    </cfRule>
  </conditionalFormatting>
  <conditionalFormatting sqref="R1685">
    <cfRule type="cellIs" dxfId="748" priority="754" operator="greaterThanOrEqual">
      <formula>70</formula>
    </cfRule>
    <cfRule type="cellIs" dxfId="747" priority="755" operator="between">
      <formula>60</formula>
      <formula>69.99</formula>
    </cfRule>
    <cfRule type="cellIs" dxfId="746" priority="756" operator="between">
      <formula>50</formula>
      <formula>59.99</formula>
    </cfRule>
    <cfRule type="cellIs" dxfId="745" priority="757" operator="lessThan">
      <formula>50</formula>
    </cfRule>
  </conditionalFormatting>
  <conditionalFormatting sqref="H1685">
    <cfRule type="containsText" dxfId="744" priority="746" operator="containsText" text="CLB will have no effect.">
      <formula>NOT(ISERROR(SEARCH("CLB will have no effect.",H1685)))</formula>
    </cfRule>
    <cfRule type="containsText" dxfId="743" priority="747" stopIfTrue="1" operator="containsText" text="CLB will have no effects.">
      <formula>NOT(ISERROR(SEARCH("CLB will have no effects.",H1685)))</formula>
    </cfRule>
  </conditionalFormatting>
  <conditionalFormatting sqref="N1685">
    <cfRule type="cellIs" dxfId="742" priority="748" operator="greaterThanOrEqual">
      <formula>15</formula>
    </cfRule>
    <cfRule type="cellIs" dxfId="741" priority="749" operator="between">
      <formula>7</formula>
      <formula>14</formula>
    </cfRule>
    <cfRule type="cellIs" dxfId="740" priority="750" operator="lessThan">
      <formula>7</formula>
    </cfRule>
  </conditionalFormatting>
  <conditionalFormatting sqref="H1685">
    <cfRule type="cellIs" dxfId="739" priority="751" operator="equal">
      <formula>"CLB close Command will be generated by Firmware of iiSC board"</formula>
    </cfRule>
  </conditionalFormatting>
  <conditionalFormatting sqref="H1685">
    <cfRule type="cellIs" dxfId="738" priority="752" operator="equal">
      <formula>"Heartbeat of iiSC board to CLB board will stop."</formula>
    </cfRule>
    <cfRule type="cellIs" dxfId="737" priority="753" stopIfTrue="1" operator="equal">
      <formula>"CLB will have no effect"</formula>
    </cfRule>
  </conditionalFormatting>
  <conditionalFormatting sqref="R1686">
    <cfRule type="cellIs" dxfId="736" priority="742" operator="greaterThanOrEqual">
      <formula>70</formula>
    </cfRule>
    <cfRule type="cellIs" dxfId="735" priority="743" operator="between">
      <formula>60</formula>
      <formula>69.99</formula>
    </cfRule>
    <cfRule type="cellIs" dxfId="734" priority="744" operator="between">
      <formula>50</formula>
      <formula>59.99</formula>
    </cfRule>
    <cfRule type="cellIs" dxfId="733" priority="745" operator="lessThan">
      <formula>50</formula>
    </cfRule>
  </conditionalFormatting>
  <conditionalFormatting sqref="H1686">
    <cfRule type="containsText" dxfId="732" priority="734" operator="containsText" text="CLB will have no effect.">
      <formula>NOT(ISERROR(SEARCH("CLB will have no effect.",H1686)))</formula>
    </cfRule>
    <cfRule type="containsText" dxfId="731" priority="735" stopIfTrue="1" operator="containsText" text="CLB will have no effects.">
      <formula>NOT(ISERROR(SEARCH("CLB will have no effects.",H1686)))</formula>
    </cfRule>
  </conditionalFormatting>
  <conditionalFormatting sqref="N1686">
    <cfRule type="cellIs" dxfId="730" priority="736" operator="greaterThanOrEqual">
      <formula>15</formula>
    </cfRule>
    <cfRule type="cellIs" dxfId="729" priority="737" operator="between">
      <formula>7</formula>
      <formula>14</formula>
    </cfRule>
    <cfRule type="cellIs" dxfId="728" priority="738" operator="lessThan">
      <formula>7</formula>
    </cfRule>
  </conditionalFormatting>
  <conditionalFormatting sqref="H1686">
    <cfRule type="cellIs" dxfId="727" priority="739" operator="equal">
      <formula>"CLB close Command will be generated by Firmware of iiSC board"</formula>
    </cfRule>
  </conditionalFormatting>
  <conditionalFormatting sqref="H1686">
    <cfRule type="cellIs" dxfId="726" priority="740" operator="equal">
      <formula>"Heartbeat of iiSC board to CLB board will stop."</formula>
    </cfRule>
    <cfRule type="cellIs" dxfId="725" priority="741" stopIfTrue="1" operator="equal">
      <formula>"CLB will have no effect"</formula>
    </cfRule>
  </conditionalFormatting>
  <conditionalFormatting sqref="R1687">
    <cfRule type="cellIs" dxfId="724" priority="730" operator="greaterThanOrEqual">
      <formula>70</formula>
    </cfRule>
    <cfRule type="cellIs" dxfId="723" priority="731" operator="between">
      <formula>60</formula>
      <formula>69.99</formula>
    </cfRule>
    <cfRule type="cellIs" dxfId="722" priority="732" operator="between">
      <formula>50</formula>
      <formula>59.99</formula>
    </cfRule>
    <cfRule type="cellIs" dxfId="721" priority="733" operator="lessThan">
      <formula>50</formula>
    </cfRule>
  </conditionalFormatting>
  <conditionalFormatting sqref="H1687">
    <cfRule type="containsText" dxfId="720" priority="722" operator="containsText" text="CLB will have no effect.">
      <formula>NOT(ISERROR(SEARCH("CLB will have no effect.",H1687)))</formula>
    </cfRule>
    <cfRule type="containsText" dxfId="719" priority="723" stopIfTrue="1" operator="containsText" text="CLB will have no effects.">
      <formula>NOT(ISERROR(SEARCH("CLB will have no effects.",H1687)))</formula>
    </cfRule>
  </conditionalFormatting>
  <conditionalFormatting sqref="N1687">
    <cfRule type="cellIs" dxfId="718" priority="724" operator="greaterThanOrEqual">
      <formula>15</formula>
    </cfRule>
    <cfRule type="cellIs" dxfId="717" priority="725" operator="between">
      <formula>7</formula>
      <formula>14</formula>
    </cfRule>
    <cfRule type="cellIs" dxfId="716" priority="726" operator="lessThan">
      <formula>7</formula>
    </cfRule>
  </conditionalFormatting>
  <conditionalFormatting sqref="H1687">
    <cfRule type="cellIs" dxfId="715" priority="727" operator="equal">
      <formula>"CLB close Command will be generated by Firmware of iiSC board"</formula>
    </cfRule>
  </conditionalFormatting>
  <conditionalFormatting sqref="H1687">
    <cfRule type="cellIs" dxfId="714" priority="728" operator="equal">
      <formula>"Heartbeat of iiSC board to CLB board will stop."</formula>
    </cfRule>
    <cfRule type="cellIs" dxfId="713" priority="729" stopIfTrue="1" operator="equal">
      <formula>"CLB will have no effect"</formula>
    </cfRule>
  </conditionalFormatting>
  <conditionalFormatting sqref="R1688">
    <cfRule type="cellIs" dxfId="712" priority="718" operator="greaterThanOrEqual">
      <formula>70</formula>
    </cfRule>
    <cfRule type="cellIs" dxfId="711" priority="719" operator="between">
      <formula>60</formula>
      <formula>69.99</formula>
    </cfRule>
    <cfRule type="cellIs" dxfId="710" priority="720" operator="between">
      <formula>50</formula>
      <formula>59.99</formula>
    </cfRule>
    <cfRule type="cellIs" dxfId="709" priority="721" operator="lessThan">
      <formula>50</formula>
    </cfRule>
  </conditionalFormatting>
  <conditionalFormatting sqref="H1688">
    <cfRule type="containsText" dxfId="708" priority="710" operator="containsText" text="CLB will have no effect.">
      <formula>NOT(ISERROR(SEARCH("CLB will have no effect.",H1688)))</formula>
    </cfRule>
    <cfRule type="containsText" dxfId="707" priority="711" stopIfTrue="1" operator="containsText" text="CLB will have no effects.">
      <formula>NOT(ISERROR(SEARCH("CLB will have no effects.",H1688)))</formula>
    </cfRule>
  </conditionalFormatting>
  <conditionalFormatting sqref="N1688">
    <cfRule type="cellIs" dxfId="706" priority="712" operator="greaterThanOrEqual">
      <formula>15</formula>
    </cfRule>
    <cfRule type="cellIs" dxfId="705" priority="713" operator="between">
      <formula>7</formula>
      <formula>14</formula>
    </cfRule>
    <cfRule type="cellIs" dxfId="704" priority="714" operator="lessThan">
      <formula>7</formula>
    </cfRule>
  </conditionalFormatting>
  <conditionalFormatting sqref="H1688">
    <cfRule type="cellIs" dxfId="703" priority="715" operator="equal">
      <formula>"CLB close Command will be generated by Firmware of iiSC board"</formula>
    </cfRule>
  </conditionalFormatting>
  <conditionalFormatting sqref="H1688">
    <cfRule type="cellIs" dxfId="702" priority="716" operator="equal">
      <formula>"Heartbeat of iiSC board to CLB board will stop."</formula>
    </cfRule>
    <cfRule type="cellIs" dxfId="701" priority="717" stopIfTrue="1" operator="equal">
      <formula>"CLB will have no effect"</formula>
    </cfRule>
  </conditionalFormatting>
  <conditionalFormatting sqref="R1689">
    <cfRule type="cellIs" dxfId="700" priority="706" operator="greaterThanOrEqual">
      <formula>70</formula>
    </cfRule>
    <cfRule type="cellIs" dxfId="699" priority="707" operator="between">
      <formula>60</formula>
      <formula>69.99</formula>
    </cfRule>
    <cfRule type="cellIs" dxfId="698" priority="708" operator="between">
      <formula>50</formula>
      <formula>59.99</formula>
    </cfRule>
    <cfRule type="cellIs" dxfId="697" priority="709" operator="lessThan">
      <formula>50</formula>
    </cfRule>
  </conditionalFormatting>
  <conditionalFormatting sqref="H1689">
    <cfRule type="containsText" dxfId="696" priority="698" operator="containsText" text="CLB will have no effect.">
      <formula>NOT(ISERROR(SEARCH("CLB will have no effect.",H1689)))</formula>
    </cfRule>
    <cfRule type="containsText" dxfId="695" priority="699" stopIfTrue="1" operator="containsText" text="CLB will have no effects.">
      <formula>NOT(ISERROR(SEARCH("CLB will have no effects.",H1689)))</formula>
    </cfRule>
  </conditionalFormatting>
  <conditionalFormatting sqref="N1689">
    <cfRule type="cellIs" dxfId="694" priority="700" operator="greaterThanOrEqual">
      <formula>15</formula>
    </cfRule>
    <cfRule type="cellIs" dxfId="693" priority="701" operator="between">
      <formula>7</formula>
      <formula>14</formula>
    </cfRule>
    <cfRule type="cellIs" dxfId="692" priority="702" operator="lessThan">
      <formula>7</formula>
    </cfRule>
  </conditionalFormatting>
  <conditionalFormatting sqref="H1689">
    <cfRule type="cellIs" dxfId="691" priority="703" operator="equal">
      <formula>"CLB close Command will be generated by Firmware of iiSC board"</formula>
    </cfRule>
  </conditionalFormatting>
  <conditionalFormatting sqref="H1689">
    <cfRule type="cellIs" dxfId="690" priority="704" operator="equal">
      <formula>"Heartbeat of iiSC board to CLB board will stop."</formula>
    </cfRule>
    <cfRule type="cellIs" dxfId="689" priority="705" stopIfTrue="1" operator="equal">
      <formula>"CLB will have no effect"</formula>
    </cfRule>
  </conditionalFormatting>
  <conditionalFormatting sqref="R1690">
    <cfRule type="cellIs" dxfId="688" priority="694" operator="greaterThanOrEqual">
      <formula>70</formula>
    </cfRule>
    <cfRule type="cellIs" dxfId="687" priority="695" operator="between">
      <formula>60</formula>
      <formula>69.99</formula>
    </cfRule>
    <cfRule type="cellIs" dxfId="686" priority="696" operator="between">
      <formula>50</formula>
      <formula>59.99</formula>
    </cfRule>
    <cfRule type="cellIs" dxfId="685" priority="697" operator="lessThan">
      <formula>50</formula>
    </cfRule>
  </conditionalFormatting>
  <conditionalFormatting sqref="H1690">
    <cfRule type="containsText" dxfId="684" priority="686" operator="containsText" text="CLB will have no effect.">
      <formula>NOT(ISERROR(SEARCH("CLB will have no effect.",H1690)))</formula>
    </cfRule>
    <cfRule type="containsText" dxfId="683" priority="687" stopIfTrue="1" operator="containsText" text="CLB will have no effects.">
      <formula>NOT(ISERROR(SEARCH("CLB will have no effects.",H1690)))</formula>
    </cfRule>
  </conditionalFormatting>
  <conditionalFormatting sqref="N1690">
    <cfRule type="cellIs" dxfId="682" priority="688" operator="greaterThanOrEqual">
      <formula>15</formula>
    </cfRule>
    <cfRule type="cellIs" dxfId="681" priority="689" operator="between">
      <formula>7</formula>
      <formula>14</formula>
    </cfRule>
    <cfRule type="cellIs" dxfId="680" priority="690" operator="lessThan">
      <formula>7</formula>
    </cfRule>
  </conditionalFormatting>
  <conditionalFormatting sqref="H1690">
    <cfRule type="cellIs" dxfId="679" priority="691" operator="equal">
      <formula>"CLB close Command will be generated by Firmware of iiSC board"</formula>
    </cfRule>
  </conditionalFormatting>
  <conditionalFormatting sqref="H1690">
    <cfRule type="cellIs" dxfId="678" priority="692" operator="equal">
      <formula>"Heartbeat of iiSC board to CLB board will stop."</formula>
    </cfRule>
    <cfRule type="cellIs" dxfId="677" priority="693" stopIfTrue="1" operator="equal">
      <formula>"CLB will have no effect"</formula>
    </cfRule>
  </conditionalFormatting>
  <conditionalFormatting sqref="R1691">
    <cfRule type="cellIs" dxfId="676" priority="682" operator="greaterThanOrEqual">
      <formula>70</formula>
    </cfRule>
    <cfRule type="cellIs" dxfId="675" priority="683" operator="between">
      <formula>60</formula>
      <formula>69.99</formula>
    </cfRule>
    <cfRule type="cellIs" dxfId="674" priority="684" operator="between">
      <formula>50</formula>
      <formula>59.99</formula>
    </cfRule>
    <cfRule type="cellIs" dxfId="673" priority="685" operator="lessThan">
      <formula>50</formula>
    </cfRule>
  </conditionalFormatting>
  <conditionalFormatting sqref="H1691">
    <cfRule type="containsText" dxfId="672" priority="674" operator="containsText" text="CLB will have no effect.">
      <formula>NOT(ISERROR(SEARCH("CLB will have no effect.",H1691)))</formula>
    </cfRule>
    <cfRule type="containsText" dxfId="671" priority="675" stopIfTrue="1" operator="containsText" text="CLB will have no effects.">
      <formula>NOT(ISERROR(SEARCH("CLB will have no effects.",H1691)))</formula>
    </cfRule>
  </conditionalFormatting>
  <conditionalFormatting sqref="N1691">
    <cfRule type="cellIs" dxfId="670" priority="676" operator="greaterThanOrEqual">
      <formula>15</formula>
    </cfRule>
    <cfRule type="cellIs" dxfId="669" priority="677" operator="between">
      <formula>7</formula>
      <formula>14</formula>
    </cfRule>
    <cfRule type="cellIs" dxfId="668" priority="678" operator="lessThan">
      <formula>7</formula>
    </cfRule>
  </conditionalFormatting>
  <conditionalFormatting sqref="H1691">
    <cfRule type="cellIs" dxfId="667" priority="679" operator="equal">
      <formula>"CLB close Command will be generated by Firmware of iiSC board"</formula>
    </cfRule>
  </conditionalFormatting>
  <conditionalFormatting sqref="H1691">
    <cfRule type="cellIs" dxfId="666" priority="680" operator="equal">
      <formula>"Heartbeat of iiSC board to CLB board will stop."</formula>
    </cfRule>
    <cfRule type="cellIs" dxfId="665" priority="681" stopIfTrue="1" operator="equal">
      <formula>"CLB will have no effect"</formula>
    </cfRule>
  </conditionalFormatting>
  <conditionalFormatting sqref="R138">
    <cfRule type="cellIs" dxfId="664" priority="667" operator="greaterThanOrEqual">
      <formula>70</formula>
    </cfRule>
    <cfRule type="cellIs" dxfId="663" priority="668" operator="between">
      <formula>60</formula>
      <formula>69.99</formula>
    </cfRule>
    <cfRule type="cellIs" dxfId="662" priority="669" operator="between">
      <formula>50</formula>
      <formula>59.99</formula>
    </cfRule>
    <cfRule type="cellIs" dxfId="661" priority="670" operator="lessThan">
      <formula>50</formula>
    </cfRule>
  </conditionalFormatting>
  <conditionalFormatting sqref="N138">
    <cfRule type="cellIs" dxfId="660" priority="671" operator="greaterThanOrEqual">
      <formula>15</formula>
    </cfRule>
    <cfRule type="cellIs" dxfId="659" priority="672" operator="between">
      <formula>7</formula>
      <formula>14</formula>
    </cfRule>
    <cfRule type="cellIs" dxfId="658" priority="673" operator="lessThan">
      <formula>7</formula>
    </cfRule>
  </conditionalFormatting>
  <conditionalFormatting sqref="H138">
    <cfRule type="cellIs" dxfId="657" priority="664" operator="equal">
      <formula>"CLB close Command will be generated by Firmware of iiSC board"</formula>
    </cfRule>
  </conditionalFormatting>
  <conditionalFormatting sqref="H138">
    <cfRule type="cellIs" dxfId="656" priority="665" operator="equal">
      <formula>"Heartbeat of iiSC board to CLB board will stop."</formula>
    </cfRule>
    <cfRule type="cellIs" dxfId="655" priority="666" operator="equal">
      <formula>"CLB will have no effect"</formula>
    </cfRule>
  </conditionalFormatting>
  <conditionalFormatting sqref="H138">
    <cfRule type="containsText" dxfId="654" priority="662" operator="containsText" text="CLB will have no effect.">
      <formula>NOT(ISERROR(SEARCH("CLB will have no effect.",H138)))</formula>
    </cfRule>
    <cfRule type="containsText" dxfId="653" priority="663" stopIfTrue="1" operator="containsText" text="CLB will have no effects.">
      <formula>NOT(ISERROR(SEARCH("CLB will have no effects.",H138)))</formula>
    </cfRule>
  </conditionalFormatting>
  <conditionalFormatting sqref="R1834">
    <cfRule type="cellIs" dxfId="652" priority="658" operator="greaterThanOrEqual">
      <formula>70</formula>
    </cfRule>
    <cfRule type="cellIs" dxfId="651" priority="659" operator="between">
      <formula>60</formula>
      <formula>69.99</formula>
    </cfRule>
    <cfRule type="cellIs" dxfId="650" priority="660" operator="between">
      <formula>50</formula>
      <formula>59.99</formula>
    </cfRule>
    <cfRule type="cellIs" dxfId="649" priority="661" operator="lessThan">
      <formula>50</formula>
    </cfRule>
  </conditionalFormatting>
  <conditionalFormatting sqref="R1924">
    <cfRule type="cellIs" dxfId="648" priority="654" operator="greaterThanOrEqual">
      <formula>70</formula>
    </cfRule>
    <cfRule type="cellIs" dxfId="647" priority="655" operator="between">
      <formula>60</formula>
      <formula>69.99</formula>
    </cfRule>
    <cfRule type="cellIs" dxfId="646" priority="656" operator="between">
      <formula>50</formula>
      <formula>59.99</formula>
    </cfRule>
    <cfRule type="cellIs" dxfId="645" priority="657" operator="lessThan">
      <formula>50</formula>
    </cfRule>
  </conditionalFormatting>
  <conditionalFormatting sqref="R1934 R2035 R2074">
    <cfRule type="cellIs" dxfId="644" priority="650" operator="greaterThanOrEqual">
      <formula>70</formula>
    </cfRule>
    <cfRule type="cellIs" dxfId="643" priority="651" operator="between">
      <formula>60</formula>
      <formula>69.99</formula>
    </cfRule>
    <cfRule type="cellIs" dxfId="642" priority="652" operator="between">
      <formula>50</formula>
      <formula>59.99</formula>
    </cfRule>
    <cfRule type="cellIs" dxfId="641" priority="653" operator="lessThan">
      <formula>50</formula>
    </cfRule>
  </conditionalFormatting>
  <conditionalFormatting sqref="V5">
    <cfRule type="cellIs" dxfId="640" priority="647" operator="equal">
      <formula>"CLB close Command will be generated by Firmware of iiSC board"</formula>
    </cfRule>
  </conditionalFormatting>
  <conditionalFormatting sqref="V5">
    <cfRule type="cellIs" dxfId="639" priority="648" operator="equal">
      <formula>"Heartbeat of iiSC board to CLB board will stop."</formula>
    </cfRule>
    <cfRule type="cellIs" dxfId="638" priority="649" stopIfTrue="1" operator="equal">
      <formula>"CLB will have no effect"</formula>
    </cfRule>
  </conditionalFormatting>
  <conditionalFormatting sqref="V5">
    <cfRule type="containsText" dxfId="637" priority="645" operator="containsText" text="CLB will have no effect.">
      <formula>NOT(ISERROR(SEARCH("CLB will have no effect.",V5)))</formula>
    </cfRule>
    <cfRule type="containsText" dxfId="636" priority="646" stopIfTrue="1" operator="containsText" text="CLB will have no effects.">
      <formula>NOT(ISERROR(SEARCH("CLB will have no effects.",V5)))</formula>
    </cfRule>
  </conditionalFormatting>
  <conditionalFormatting sqref="V47">
    <cfRule type="cellIs" dxfId="635" priority="642" operator="equal">
      <formula>"CLB close Command will be generated by Firmware of iiSC board"</formula>
    </cfRule>
  </conditionalFormatting>
  <conditionalFormatting sqref="V47">
    <cfRule type="cellIs" dxfId="634" priority="643" operator="equal">
      <formula>"Heartbeat of iiSC board to CLB board will stop."</formula>
    </cfRule>
    <cfRule type="cellIs" dxfId="633" priority="644" stopIfTrue="1" operator="equal">
      <formula>"CLB will have no effect"</formula>
    </cfRule>
  </conditionalFormatting>
  <conditionalFormatting sqref="V47">
    <cfRule type="containsText" dxfId="632" priority="640" operator="containsText" text="CLB will have no effect.">
      <formula>NOT(ISERROR(SEARCH("CLB will have no effect.",V47)))</formula>
    </cfRule>
    <cfRule type="containsText" dxfId="631" priority="641" stopIfTrue="1" operator="containsText" text="CLB will have no effects.">
      <formula>NOT(ISERROR(SEARCH("CLB will have no effects.",V47)))</formula>
    </cfRule>
  </conditionalFormatting>
  <conditionalFormatting sqref="V72">
    <cfRule type="cellIs" dxfId="630" priority="637" operator="equal">
      <formula>"CLB close Command will be generated by Firmware of iiSC board"</formula>
    </cfRule>
  </conditionalFormatting>
  <conditionalFormatting sqref="V72">
    <cfRule type="cellIs" dxfId="629" priority="638" operator="equal">
      <formula>"Heartbeat of iiSC board to CLB board will stop."</formula>
    </cfRule>
    <cfRule type="cellIs" dxfId="628" priority="639" stopIfTrue="1" operator="equal">
      <formula>"CLB will have no effect"</formula>
    </cfRule>
  </conditionalFormatting>
  <conditionalFormatting sqref="V72">
    <cfRule type="containsText" dxfId="627" priority="635" operator="containsText" text="CLB will have no effect.">
      <formula>NOT(ISERROR(SEARCH("CLB will have no effect.",V72)))</formula>
    </cfRule>
    <cfRule type="containsText" dxfId="626" priority="636" stopIfTrue="1" operator="containsText" text="CLB will have no effects.">
      <formula>NOT(ISERROR(SEARCH("CLB will have no effects.",V72)))</formula>
    </cfRule>
  </conditionalFormatting>
  <conditionalFormatting sqref="V157">
    <cfRule type="cellIs" dxfId="625" priority="632" operator="equal">
      <formula>"CLB close Command will be generated by Firmware of iiSC board"</formula>
    </cfRule>
  </conditionalFormatting>
  <conditionalFormatting sqref="V157">
    <cfRule type="cellIs" dxfId="624" priority="633" operator="equal">
      <formula>"Heartbeat of iiSC board to CLB board will stop."</formula>
    </cfRule>
    <cfRule type="cellIs" dxfId="623" priority="634" stopIfTrue="1" operator="equal">
      <formula>"CLB will have no effect"</formula>
    </cfRule>
  </conditionalFormatting>
  <conditionalFormatting sqref="V157">
    <cfRule type="containsText" dxfId="622" priority="630" operator="containsText" text="CLB will have no effect.">
      <formula>NOT(ISERROR(SEARCH("CLB will have no effect.",V157)))</formula>
    </cfRule>
    <cfRule type="containsText" dxfId="621" priority="631" stopIfTrue="1" operator="containsText" text="CLB will have no effects.">
      <formula>NOT(ISERROR(SEARCH("CLB will have no effects.",V157)))</formula>
    </cfRule>
  </conditionalFormatting>
  <conditionalFormatting sqref="V328">
    <cfRule type="cellIs" dxfId="620" priority="627" operator="equal">
      <formula>"CLB close Command will be generated by Firmware of iiSC board"</formula>
    </cfRule>
  </conditionalFormatting>
  <conditionalFormatting sqref="V328">
    <cfRule type="cellIs" dxfId="619" priority="628" operator="equal">
      <formula>"Heartbeat of iiSC board to CLB board will stop."</formula>
    </cfRule>
    <cfRule type="cellIs" dxfId="618" priority="629" stopIfTrue="1" operator="equal">
      <formula>"CLB will have no effect"</formula>
    </cfRule>
  </conditionalFormatting>
  <conditionalFormatting sqref="V328">
    <cfRule type="containsText" dxfId="617" priority="625" operator="containsText" text="CLB will have no effect.">
      <formula>NOT(ISERROR(SEARCH("CLB will have no effect.",V328)))</formula>
    </cfRule>
    <cfRule type="containsText" dxfId="616" priority="626" stopIfTrue="1" operator="containsText" text="CLB will have no effects.">
      <formula>NOT(ISERROR(SEARCH("CLB will have no effects.",V328)))</formula>
    </cfRule>
  </conditionalFormatting>
  <conditionalFormatting sqref="V397">
    <cfRule type="cellIs" dxfId="615" priority="622" operator="equal">
      <formula>"CLB close Command will be generated by Firmware of iiSC board"</formula>
    </cfRule>
  </conditionalFormatting>
  <conditionalFormatting sqref="V397">
    <cfRule type="cellIs" dxfId="614" priority="623" operator="equal">
      <formula>"Heartbeat of iiSC board to CLB board will stop."</formula>
    </cfRule>
    <cfRule type="cellIs" dxfId="613" priority="624" stopIfTrue="1" operator="equal">
      <formula>"CLB will have no effect"</formula>
    </cfRule>
  </conditionalFormatting>
  <conditionalFormatting sqref="V397">
    <cfRule type="containsText" dxfId="612" priority="620" operator="containsText" text="CLB will have no effect.">
      <formula>NOT(ISERROR(SEARCH("CLB will have no effect.",V397)))</formula>
    </cfRule>
    <cfRule type="containsText" dxfId="611" priority="621" stopIfTrue="1" operator="containsText" text="CLB will have no effects.">
      <formula>NOT(ISERROR(SEARCH("CLB will have no effects.",V397)))</formula>
    </cfRule>
  </conditionalFormatting>
  <conditionalFormatting sqref="V453">
    <cfRule type="cellIs" dxfId="610" priority="617" operator="equal">
      <formula>"CLB close Command will be generated by Firmware of iiSC board"</formula>
    </cfRule>
  </conditionalFormatting>
  <conditionalFormatting sqref="V453">
    <cfRule type="cellIs" dxfId="609" priority="618" operator="equal">
      <formula>"Heartbeat of iiSC board to CLB board will stop."</formula>
    </cfRule>
    <cfRule type="cellIs" dxfId="608" priority="619" stopIfTrue="1" operator="equal">
      <formula>"CLB will have no effect"</formula>
    </cfRule>
  </conditionalFormatting>
  <conditionalFormatting sqref="V453">
    <cfRule type="containsText" dxfId="607" priority="615" operator="containsText" text="CLB will have no effect.">
      <formula>NOT(ISERROR(SEARCH("CLB will have no effect.",V453)))</formula>
    </cfRule>
    <cfRule type="containsText" dxfId="606" priority="616" stopIfTrue="1" operator="containsText" text="CLB will have no effects.">
      <formula>NOT(ISERROR(SEARCH("CLB will have no effects.",V453)))</formula>
    </cfRule>
  </conditionalFormatting>
  <conditionalFormatting sqref="V495">
    <cfRule type="cellIs" dxfId="605" priority="612" operator="equal">
      <formula>"CLB close Command will be generated by Firmware of iiSC board"</formula>
    </cfRule>
  </conditionalFormatting>
  <conditionalFormatting sqref="V495">
    <cfRule type="cellIs" dxfId="604" priority="613" operator="equal">
      <formula>"Heartbeat of iiSC board to CLB board will stop."</formula>
    </cfRule>
    <cfRule type="cellIs" dxfId="603" priority="614" stopIfTrue="1" operator="equal">
      <formula>"CLB will have no effect"</formula>
    </cfRule>
  </conditionalFormatting>
  <conditionalFormatting sqref="V495">
    <cfRule type="containsText" dxfId="602" priority="610" operator="containsText" text="CLB will have no effect.">
      <formula>NOT(ISERROR(SEARCH("CLB will have no effect.",V495)))</formula>
    </cfRule>
    <cfRule type="containsText" dxfId="601" priority="611" stopIfTrue="1" operator="containsText" text="CLB will have no effects.">
      <formula>NOT(ISERROR(SEARCH("CLB will have no effects.",V495)))</formula>
    </cfRule>
  </conditionalFormatting>
  <conditionalFormatting sqref="V512">
    <cfRule type="cellIs" dxfId="600" priority="607" operator="equal">
      <formula>"CLB close Command will be generated by Firmware of iiSC board"</formula>
    </cfRule>
  </conditionalFormatting>
  <conditionalFormatting sqref="V512">
    <cfRule type="cellIs" dxfId="599" priority="608" operator="equal">
      <formula>"Heartbeat of iiSC board to CLB board will stop."</formula>
    </cfRule>
    <cfRule type="cellIs" dxfId="598" priority="609" stopIfTrue="1" operator="equal">
      <formula>"CLB will have no effect"</formula>
    </cfRule>
  </conditionalFormatting>
  <conditionalFormatting sqref="V512">
    <cfRule type="containsText" dxfId="597" priority="605" operator="containsText" text="CLB will have no effect.">
      <formula>NOT(ISERROR(SEARCH("CLB will have no effect.",V512)))</formula>
    </cfRule>
    <cfRule type="containsText" dxfId="596" priority="606" stopIfTrue="1" operator="containsText" text="CLB will have no effects.">
      <formula>NOT(ISERROR(SEARCH("CLB will have no effects.",V512)))</formula>
    </cfRule>
  </conditionalFormatting>
  <conditionalFormatting sqref="V601">
    <cfRule type="cellIs" dxfId="595" priority="602" operator="equal">
      <formula>"CLB close Command will be generated by Firmware of iiSC board"</formula>
    </cfRule>
  </conditionalFormatting>
  <conditionalFormatting sqref="V601">
    <cfRule type="cellIs" dxfId="594" priority="603" operator="equal">
      <formula>"Heartbeat of iiSC board to CLB board will stop."</formula>
    </cfRule>
    <cfRule type="cellIs" dxfId="593" priority="604" stopIfTrue="1" operator="equal">
      <formula>"CLB will have no effect"</formula>
    </cfRule>
  </conditionalFormatting>
  <conditionalFormatting sqref="V601">
    <cfRule type="containsText" dxfId="592" priority="600" operator="containsText" text="CLB will have no effect.">
      <formula>NOT(ISERROR(SEARCH("CLB will have no effect.",V601)))</formula>
    </cfRule>
    <cfRule type="containsText" dxfId="591" priority="601" stopIfTrue="1" operator="containsText" text="CLB will have no effects.">
      <formula>NOT(ISERROR(SEARCH("CLB will have no effects.",V601)))</formula>
    </cfRule>
  </conditionalFormatting>
  <conditionalFormatting sqref="V629">
    <cfRule type="cellIs" dxfId="590" priority="597" operator="equal">
      <formula>"CLB close Command will be generated by Firmware of iiSC board"</formula>
    </cfRule>
  </conditionalFormatting>
  <conditionalFormatting sqref="V629">
    <cfRule type="cellIs" dxfId="589" priority="598" operator="equal">
      <formula>"Heartbeat of iiSC board to CLB board will stop."</formula>
    </cfRule>
    <cfRule type="cellIs" dxfId="588" priority="599" stopIfTrue="1" operator="equal">
      <formula>"CLB will have no effect"</formula>
    </cfRule>
  </conditionalFormatting>
  <conditionalFormatting sqref="V629">
    <cfRule type="containsText" dxfId="587" priority="595" operator="containsText" text="CLB will have no effect.">
      <formula>NOT(ISERROR(SEARCH("CLB will have no effect.",V629)))</formula>
    </cfRule>
    <cfRule type="containsText" dxfId="586" priority="596" stopIfTrue="1" operator="containsText" text="CLB will have no effects.">
      <formula>NOT(ISERROR(SEARCH("CLB will have no effects.",V629)))</formula>
    </cfRule>
  </conditionalFormatting>
  <conditionalFormatting sqref="V773">
    <cfRule type="cellIs" dxfId="585" priority="592" operator="equal">
      <formula>"CLB close Command will be generated by Firmware of iiSC board"</formula>
    </cfRule>
  </conditionalFormatting>
  <conditionalFormatting sqref="V773">
    <cfRule type="cellIs" dxfId="584" priority="593" operator="equal">
      <formula>"Heartbeat of iiSC board to CLB board will stop."</formula>
    </cfRule>
    <cfRule type="cellIs" dxfId="583" priority="594" stopIfTrue="1" operator="equal">
      <formula>"CLB will have no effect"</formula>
    </cfRule>
  </conditionalFormatting>
  <conditionalFormatting sqref="V773">
    <cfRule type="containsText" dxfId="582" priority="590" operator="containsText" text="CLB will have no effect.">
      <formula>NOT(ISERROR(SEARCH("CLB will have no effect.",V773)))</formula>
    </cfRule>
    <cfRule type="containsText" dxfId="581" priority="591" stopIfTrue="1" operator="containsText" text="CLB will have no effects.">
      <formula>NOT(ISERROR(SEARCH("CLB will have no effects.",V773)))</formula>
    </cfRule>
  </conditionalFormatting>
  <conditionalFormatting sqref="V800">
    <cfRule type="cellIs" dxfId="580" priority="587" operator="equal">
      <formula>"CLB close Command will be generated by Firmware of iiSC board"</formula>
    </cfRule>
  </conditionalFormatting>
  <conditionalFormatting sqref="V800">
    <cfRule type="cellIs" dxfId="579" priority="588" operator="equal">
      <formula>"Heartbeat of iiSC board to CLB board will stop."</formula>
    </cfRule>
    <cfRule type="cellIs" dxfId="578" priority="589" stopIfTrue="1" operator="equal">
      <formula>"CLB will have no effect"</formula>
    </cfRule>
  </conditionalFormatting>
  <conditionalFormatting sqref="V800">
    <cfRule type="containsText" dxfId="577" priority="585" operator="containsText" text="CLB will have no effect.">
      <formula>NOT(ISERROR(SEARCH("CLB will have no effect.",V800)))</formula>
    </cfRule>
    <cfRule type="containsText" dxfId="576" priority="586" stopIfTrue="1" operator="containsText" text="CLB will have no effects.">
      <formula>NOT(ISERROR(SEARCH("CLB will have no effects.",V800)))</formula>
    </cfRule>
  </conditionalFormatting>
  <conditionalFormatting sqref="N1817">
    <cfRule type="cellIs" dxfId="575" priority="579" operator="greaterThanOrEqual">
      <formula>15</formula>
    </cfRule>
    <cfRule type="cellIs" dxfId="574" priority="580" operator="between">
      <formula>7</formula>
      <formula>14</formula>
    </cfRule>
    <cfRule type="cellIs" dxfId="573" priority="581" operator="lessThan">
      <formula>7</formula>
    </cfRule>
  </conditionalFormatting>
  <conditionalFormatting sqref="H1817">
    <cfRule type="cellIs" dxfId="572" priority="582" operator="equal">
      <formula>"CLB close Command will be generated by Firmware of iiSC board"</formula>
    </cfRule>
  </conditionalFormatting>
  <conditionalFormatting sqref="H1817">
    <cfRule type="cellIs" dxfId="571" priority="583" operator="equal">
      <formula>"Heartbeat of iiSC board to CLB board will stop."</formula>
    </cfRule>
    <cfRule type="cellIs" dxfId="570" priority="584" stopIfTrue="1" operator="equal">
      <formula>"CLB will have no effect"</formula>
    </cfRule>
  </conditionalFormatting>
  <conditionalFormatting sqref="H1817">
    <cfRule type="containsText" dxfId="569" priority="577" operator="containsText" text="CLB will have no effect.">
      <formula>NOT(ISERROR(SEARCH("CLB will have no effect.",H1817)))</formula>
    </cfRule>
    <cfRule type="containsText" dxfId="568" priority="578" stopIfTrue="1" operator="containsText" text="CLB will have no effects.">
      <formula>NOT(ISERROR(SEARCH("CLB will have no effects.",H1817)))</formula>
    </cfRule>
  </conditionalFormatting>
  <conditionalFormatting sqref="N1819">
    <cfRule type="cellIs" dxfId="567" priority="571" operator="greaterThanOrEqual">
      <formula>15</formula>
    </cfRule>
    <cfRule type="cellIs" dxfId="566" priority="572" operator="between">
      <formula>7</formula>
      <formula>14</formula>
    </cfRule>
    <cfRule type="cellIs" dxfId="565" priority="573" operator="lessThan">
      <formula>7</formula>
    </cfRule>
  </conditionalFormatting>
  <conditionalFormatting sqref="H1819">
    <cfRule type="cellIs" dxfId="564" priority="574" operator="equal">
      <formula>"CLB close Command will be generated by Firmware of iiSC board"</formula>
    </cfRule>
  </conditionalFormatting>
  <conditionalFormatting sqref="H1819">
    <cfRule type="cellIs" dxfId="563" priority="575" operator="equal">
      <formula>"Heartbeat of iiSC board to CLB board will stop."</formula>
    </cfRule>
    <cfRule type="cellIs" dxfId="562" priority="576" stopIfTrue="1" operator="equal">
      <formula>"CLB will have no effect"</formula>
    </cfRule>
  </conditionalFormatting>
  <conditionalFormatting sqref="H1819">
    <cfRule type="containsText" dxfId="561" priority="569" operator="containsText" text="CLB will have no effect.">
      <formula>NOT(ISERROR(SEARCH("CLB will have no effect.",H1819)))</formula>
    </cfRule>
    <cfRule type="containsText" dxfId="560" priority="570" stopIfTrue="1" operator="containsText" text="CLB will have no effects.">
      <formula>NOT(ISERROR(SEARCH("CLB will have no effects.",H1819)))</formula>
    </cfRule>
  </conditionalFormatting>
  <conditionalFormatting sqref="N1571">
    <cfRule type="cellIs" dxfId="559" priority="563" operator="greaterThanOrEqual">
      <formula>15</formula>
    </cfRule>
    <cfRule type="cellIs" dxfId="558" priority="564" operator="between">
      <formula>7</formula>
      <formula>14</formula>
    </cfRule>
    <cfRule type="cellIs" dxfId="557" priority="565" operator="lessThan">
      <formula>7</formula>
    </cfRule>
  </conditionalFormatting>
  <conditionalFormatting sqref="H1571">
    <cfRule type="cellIs" dxfId="556" priority="566" operator="equal">
      <formula>"CLB close Command will be generated by Firmware of iiSC board"</formula>
    </cfRule>
  </conditionalFormatting>
  <conditionalFormatting sqref="H1571">
    <cfRule type="cellIs" dxfId="555" priority="567" operator="equal">
      <formula>"Heartbeat of iiSC board to CLB board will stop."</formula>
    </cfRule>
    <cfRule type="cellIs" dxfId="554" priority="568" stopIfTrue="1" operator="equal">
      <formula>"CLB will have no effect"</formula>
    </cfRule>
  </conditionalFormatting>
  <conditionalFormatting sqref="H1571">
    <cfRule type="containsText" dxfId="553" priority="561" operator="containsText" text="CLB will have no effect.">
      <formula>NOT(ISERROR(SEARCH("CLB will have no effect.",H1571)))</formula>
    </cfRule>
    <cfRule type="containsText" dxfId="552" priority="562" stopIfTrue="1" operator="containsText" text="CLB will have no effects.">
      <formula>NOT(ISERROR(SEARCH("CLB will have no effects.",H1571)))</formula>
    </cfRule>
  </conditionalFormatting>
  <conditionalFormatting sqref="H760">
    <cfRule type="cellIs" dxfId="551" priority="558" operator="equal">
      <formula>"CLB close Command will be generated by Firmware of iiSC board"</formula>
    </cfRule>
  </conditionalFormatting>
  <conditionalFormatting sqref="H760">
    <cfRule type="cellIs" dxfId="550" priority="559" operator="equal">
      <formula>"Heartbeat of iiSC board to CLB board will stop."</formula>
    </cfRule>
    <cfRule type="cellIs" dxfId="549" priority="560" stopIfTrue="1" operator="equal">
      <formula>"CLB will have no effect"</formula>
    </cfRule>
  </conditionalFormatting>
  <conditionalFormatting sqref="H761">
    <cfRule type="cellIs" dxfId="548" priority="555" operator="equal">
      <formula>"CLB close Command will be generated by Firmware of iiSC board"</formula>
    </cfRule>
  </conditionalFormatting>
  <conditionalFormatting sqref="H761">
    <cfRule type="cellIs" dxfId="547" priority="556" operator="equal">
      <formula>"Heartbeat of iiSC board to CLB board will stop."</formula>
    </cfRule>
    <cfRule type="cellIs" dxfId="546" priority="557" stopIfTrue="1" operator="equal">
      <formula>"CLB will have no effect"</formula>
    </cfRule>
  </conditionalFormatting>
  <conditionalFormatting sqref="H762">
    <cfRule type="cellIs" dxfId="545" priority="552" operator="equal">
      <formula>"CLB close Command will be generated by Firmware of iiSC board"</formula>
    </cfRule>
  </conditionalFormatting>
  <conditionalFormatting sqref="H762">
    <cfRule type="cellIs" dxfId="544" priority="553" operator="equal">
      <formula>"Heartbeat of iiSC board to CLB board will stop."</formula>
    </cfRule>
    <cfRule type="cellIs" dxfId="543" priority="554" stopIfTrue="1" operator="equal">
      <formula>"CLB will have no effect"</formula>
    </cfRule>
  </conditionalFormatting>
  <conditionalFormatting sqref="H763">
    <cfRule type="cellIs" dxfId="542" priority="549" operator="equal">
      <formula>"CLB close Command will be generated by Firmware of iiSC board"</formula>
    </cfRule>
  </conditionalFormatting>
  <conditionalFormatting sqref="H763">
    <cfRule type="cellIs" dxfId="541" priority="550" operator="equal">
      <formula>"Heartbeat of iiSC board to CLB board will stop."</formula>
    </cfRule>
    <cfRule type="cellIs" dxfId="540" priority="551" stopIfTrue="1" operator="equal">
      <formula>"CLB will have no effect"</formula>
    </cfRule>
  </conditionalFormatting>
  <conditionalFormatting sqref="N154">
    <cfRule type="cellIs" dxfId="539" priority="543" operator="greaterThanOrEqual">
      <formula>15</formula>
    </cfRule>
    <cfRule type="cellIs" dxfId="538" priority="544" operator="between">
      <formula>7</formula>
      <formula>14</formula>
    </cfRule>
    <cfRule type="cellIs" dxfId="537" priority="545" operator="lessThan">
      <formula>7</formula>
    </cfRule>
  </conditionalFormatting>
  <conditionalFormatting sqref="H154">
    <cfRule type="cellIs" dxfId="536" priority="546" operator="equal">
      <formula>"CLB close Command will be generated by Firmware of iiSC board"</formula>
    </cfRule>
  </conditionalFormatting>
  <conditionalFormatting sqref="H154">
    <cfRule type="cellIs" dxfId="535" priority="547" operator="equal">
      <formula>"Heartbeat of iiSC board to CLB board will stop."</formula>
    </cfRule>
    <cfRule type="cellIs" dxfId="534" priority="548" stopIfTrue="1" operator="equal">
      <formula>"CLB will have no effect"</formula>
    </cfRule>
  </conditionalFormatting>
  <conditionalFormatting sqref="H154">
    <cfRule type="containsText" dxfId="533" priority="541" operator="containsText" text="CLB will have no effect.">
      <formula>NOT(ISERROR(SEARCH("CLB will have no effect.",H154)))</formula>
    </cfRule>
    <cfRule type="containsText" dxfId="532" priority="542" stopIfTrue="1" operator="containsText" text="CLB will have no effects.">
      <formula>NOT(ISERROR(SEARCH("CLB will have no effects.",H154)))</formula>
    </cfRule>
  </conditionalFormatting>
  <conditionalFormatting sqref="N785">
    <cfRule type="cellIs" dxfId="531" priority="535" operator="greaterThanOrEqual">
      <formula>15</formula>
    </cfRule>
    <cfRule type="cellIs" dxfId="530" priority="536" operator="between">
      <formula>7</formula>
      <formula>14</formula>
    </cfRule>
    <cfRule type="cellIs" dxfId="529" priority="537" operator="lessThan">
      <formula>7</formula>
    </cfRule>
  </conditionalFormatting>
  <conditionalFormatting sqref="H785">
    <cfRule type="cellIs" dxfId="528" priority="538" operator="equal">
      <formula>"CLB close Command will be generated by Firmware of iiSC board"</formula>
    </cfRule>
  </conditionalFormatting>
  <conditionalFormatting sqref="H785">
    <cfRule type="cellIs" dxfId="527" priority="539" operator="equal">
      <formula>"Heartbeat of iiSC board to CLB board will stop."</formula>
    </cfRule>
    <cfRule type="cellIs" dxfId="526" priority="540" stopIfTrue="1" operator="equal">
      <formula>"CLB will have no effect"</formula>
    </cfRule>
  </conditionalFormatting>
  <conditionalFormatting sqref="H785">
    <cfRule type="containsText" dxfId="525" priority="533" operator="containsText" text="CLB will have no effect.">
      <formula>NOT(ISERROR(SEARCH("CLB will have no effect.",H785)))</formula>
    </cfRule>
    <cfRule type="containsText" dxfId="524" priority="534" stopIfTrue="1" operator="containsText" text="CLB will have no effects.">
      <formula>NOT(ISERROR(SEARCH("CLB will have no effects.",H785)))</formula>
    </cfRule>
  </conditionalFormatting>
  <conditionalFormatting sqref="N159">
    <cfRule type="cellIs" dxfId="523" priority="527" operator="greaterThanOrEqual">
      <formula>15</formula>
    </cfRule>
    <cfRule type="cellIs" dxfId="522" priority="528" operator="between">
      <formula>7</formula>
      <formula>14</formula>
    </cfRule>
    <cfRule type="cellIs" dxfId="521" priority="529" operator="lessThan">
      <formula>7</formula>
    </cfRule>
  </conditionalFormatting>
  <conditionalFormatting sqref="H159">
    <cfRule type="cellIs" dxfId="520" priority="530" operator="equal">
      <formula>"CLB close Command will be generated by Firmware of iiSC board"</formula>
    </cfRule>
  </conditionalFormatting>
  <conditionalFormatting sqref="H159">
    <cfRule type="cellIs" dxfId="519" priority="531" operator="equal">
      <formula>"Heartbeat of iiSC board to CLB board will stop."</formula>
    </cfRule>
    <cfRule type="cellIs" dxfId="518" priority="532" stopIfTrue="1" operator="equal">
      <formula>"CLB will have no effect"</formula>
    </cfRule>
  </conditionalFormatting>
  <conditionalFormatting sqref="H159">
    <cfRule type="containsText" dxfId="517" priority="525" operator="containsText" text="CLB will have no effect.">
      <formula>NOT(ISERROR(SEARCH("CLB will have no effect.",H159)))</formula>
    </cfRule>
    <cfRule type="containsText" dxfId="516" priority="526" stopIfTrue="1" operator="containsText" text="CLB will have no effects.">
      <formula>NOT(ISERROR(SEARCH("CLB will have no effects.",H159)))</formula>
    </cfRule>
  </conditionalFormatting>
  <conditionalFormatting sqref="N184">
    <cfRule type="cellIs" dxfId="515" priority="519" operator="greaterThanOrEqual">
      <formula>15</formula>
    </cfRule>
    <cfRule type="cellIs" dxfId="514" priority="520" operator="between">
      <formula>7</formula>
      <formula>14</formula>
    </cfRule>
    <cfRule type="cellIs" dxfId="513" priority="521" operator="lessThan">
      <formula>7</formula>
    </cfRule>
  </conditionalFormatting>
  <conditionalFormatting sqref="H184">
    <cfRule type="cellIs" dxfId="512" priority="522" operator="equal">
      <formula>"CLB close Command will be generated by Firmware of iiSC board"</formula>
    </cfRule>
  </conditionalFormatting>
  <conditionalFormatting sqref="H184">
    <cfRule type="cellIs" dxfId="511" priority="523" operator="equal">
      <formula>"Heartbeat of iiSC board to CLB board will stop."</formula>
    </cfRule>
    <cfRule type="cellIs" dxfId="510" priority="524" stopIfTrue="1" operator="equal">
      <formula>"CLB will have no effect"</formula>
    </cfRule>
  </conditionalFormatting>
  <conditionalFormatting sqref="H184">
    <cfRule type="containsText" dxfId="509" priority="517" operator="containsText" text="CLB will have no effect.">
      <formula>NOT(ISERROR(SEARCH("CLB will have no effect.",H184)))</formula>
    </cfRule>
    <cfRule type="containsText" dxfId="508" priority="518" stopIfTrue="1" operator="containsText" text="CLB will have no effects.">
      <formula>NOT(ISERROR(SEARCH("CLB will have no effects.",H184)))</formula>
    </cfRule>
  </conditionalFormatting>
  <conditionalFormatting sqref="N204">
    <cfRule type="cellIs" dxfId="507" priority="511" operator="greaterThanOrEqual">
      <formula>15</formula>
    </cfRule>
    <cfRule type="cellIs" dxfId="506" priority="512" operator="between">
      <formula>7</formula>
      <formula>14</formula>
    </cfRule>
    <cfRule type="cellIs" dxfId="505" priority="513" operator="lessThan">
      <formula>7</formula>
    </cfRule>
  </conditionalFormatting>
  <conditionalFormatting sqref="H204">
    <cfRule type="cellIs" dxfId="504" priority="514" operator="equal">
      <formula>"CLB close Command will be generated by Firmware of iiSC board"</formula>
    </cfRule>
  </conditionalFormatting>
  <conditionalFormatting sqref="H204">
    <cfRule type="cellIs" dxfId="503" priority="515" operator="equal">
      <formula>"Heartbeat of iiSC board to CLB board will stop."</formula>
    </cfRule>
    <cfRule type="cellIs" dxfId="502" priority="516" stopIfTrue="1" operator="equal">
      <formula>"CLB will have no effect"</formula>
    </cfRule>
  </conditionalFormatting>
  <conditionalFormatting sqref="H204">
    <cfRule type="containsText" dxfId="501" priority="509" operator="containsText" text="CLB will have no effect.">
      <formula>NOT(ISERROR(SEARCH("CLB will have no effect.",H204)))</formula>
    </cfRule>
    <cfRule type="containsText" dxfId="500" priority="510" stopIfTrue="1" operator="containsText" text="CLB will have no effects.">
      <formula>NOT(ISERROR(SEARCH("CLB will have no effects.",H204)))</formula>
    </cfRule>
  </conditionalFormatting>
  <conditionalFormatting sqref="N205">
    <cfRule type="cellIs" dxfId="499" priority="503" operator="greaterThanOrEqual">
      <formula>15</formula>
    </cfRule>
    <cfRule type="cellIs" dxfId="498" priority="504" operator="between">
      <formula>7</formula>
      <formula>14</formula>
    </cfRule>
    <cfRule type="cellIs" dxfId="497" priority="505" operator="lessThan">
      <formula>7</formula>
    </cfRule>
  </conditionalFormatting>
  <conditionalFormatting sqref="H205">
    <cfRule type="cellIs" dxfId="496" priority="506" operator="equal">
      <formula>"CLB close Command will be generated by Firmware of iiSC board"</formula>
    </cfRule>
  </conditionalFormatting>
  <conditionalFormatting sqref="H205">
    <cfRule type="cellIs" dxfId="495" priority="507" operator="equal">
      <formula>"Heartbeat of iiSC board to CLB board will stop."</formula>
    </cfRule>
    <cfRule type="cellIs" dxfId="494" priority="508" stopIfTrue="1" operator="equal">
      <formula>"CLB will have no effect"</formula>
    </cfRule>
  </conditionalFormatting>
  <conditionalFormatting sqref="H205">
    <cfRule type="containsText" dxfId="493" priority="501" operator="containsText" text="CLB will have no effect.">
      <formula>NOT(ISERROR(SEARCH("CLB will have no effect.",H205)))</formula>
    </cfRule>
    <cfRule type="containsText" dxfId="492" priority="502" stopIfTrue="1" operator="containsText" text="CLB will have no effects.">
      <formula>NOT(ISERROR(SEARCH("CLB will have no effects.",H205)))</formula>
    </cfRule>
  </conditionalFormatting>
  <conditionalFormatting sqref="N206">
    <cfRule type="cellIs" dxfId="491" priority="495" operator="greaterThanOrEqual">
      <formula>15</formula>
    </cfRule>
    <cfRule type="cellIs" dxfId="490" priority="496" operator="between">
      <formula>7</formula>
      <formula>14</formula>
    </cfRule>
    <cfRule type="cellIs" dxfId="489" priority="497" operator="lessThan">
      <formula>7</formula>
    </cfRule>
  </conditionalFormatting>
  <conditionalFormatting sqref="H206">
    <cfRule type="cellIs" dxfId="488" priority="498" operator="equal">
      <formula>"CLB close Command will be generated by Firmware of iiSC board"</formula>
    </cfRule>
  </conditionalFormatting>
  <conditionalFormatting sqref="H206">
    <cfRule type="cellIs" dxfId="487" priority="499" operator="equal">
      <formula>"Heartbeat of iiSC board to CLB board will stop."</formula>
    </cfRule>
    <cfRule type="cellIs" dxfId="486" priority="500" stopIfTrue="1" operator="equal">
      <formula>"CLB will have no effect"</formula>
    </cfRule>
  </conditionalFormatting>
  <conditionalFormatting sqref="H206">
    <cfRule type="containsText" dxfId="485" priority="493" operator="containsText" text="CLB will have no effect.">
      <formula>NOT(ISERROR(SEARCH("CLB will have no effect.",H206)))</formula>
    </cfRule>
    <cfRule type="containsText" dxfId="484" priority="494" stopIfTrue="1" operator="containsText" text="CLB will have no effects.">
      <formula>NOT(ISERROR(SEARCH("CLB will have no effects.",H206)))</formula>
    </cfRule>
  </conditionalFormatting>
  <conditionalFormatting sqref="N207">
    <cfRule type="cellIs" dxfId="483" priority="487" operator="greaterThanOrEqual">
      <formula>15</formula>
    </cfRule>
    <cfRule type="cellIs" dxfId="482" priority="488" operator="between">
      <formula>7</formula>
      <formula>14</formula>
    </cfRule>
    <cfRule type="cellIs" dxfId="481" priority="489" operator="lessThan">
      <formula>7</formula>
    </cfRule>
  </conditionalFormatting>
  <conditionalFormatting sqref="H207">
    <cfRule type="cellIs" dxfId="480" priority="490" operator="equal">
      <formula>"CLB close Command will be generated by Firmware of iiSC board"</formula>
    </cfRule>
  </conditionalFormatting>
  <conditionalFormatting sqref="H207">
    <cfRule type="cellIs" dxfId="479" priority="491" operator="equal">
      <formula>"Heartbeat of iiSC board to CLB board will stop."</formula>
    </cfRule>
    <cfRule type="cellIs" dxfId="478" priority="492" stopIfTrue="1" operator="equal">
      <formula>"CLB will have no effect"</formula>
    </cfRule>
  </conditionalFormatting>
  <conditionalFormatting sqref="H207">
    <cfRule type="containsText" dxfId="477" priority="485" operator="containsText" text="CLB will have no effect.">
      <formula>NOT(ISERROR(SEARCH("CLB will have no effect.",H207)))</formula>
    </cfRule>
    <cfRule type="containsText" dxfId="476" priority="486" stopIfTrue="1" operator="containsText" text="CLB will have no effects.">
      <formula>NOT(ISERROR(SEARCH("CLB will have no effects.",H207)))</formula>
    </cfRule>
  </conditionalFormatting>
  <conditionalFormatting sqref="N208">
    <cfRule type="cellIs" dxfId="475" priority="479" operator="greaterThanOrEqual">
      <formula>15</formula>
    </cfRule>
    <cfRule type="cellIs" dxfId="474" priority="480" operator="between">
      <formula>7</formula>
      <formula>14</formula>
    </cfRule>
    <cfRule type="cellIs" dxfId="473" priority="481" operator="lessThan">
      <formula>7</formula>
    </cfRule>
  </conditionalFormatting>
  <conditionalFormatting sqref="H208">
    <cfRule type="cellIs" dxfId="472" priority="482" operator="equal">
      <formula>"CLB close Command will be generated by Firmware of iiSC board"</formula>
    </cfRule>
  </conditionalFormatting>
  <conditionalFormatting sqref="H208">
    <cfRule type="cellIs" dxfId="471" priority="483" operator="equal">
      <formula>"Heartbeat of iiSC board to CLB board will stop."</formula>
    </cfRule>
    <cfRule type="cellIs" dxfId="470" priority="484" stopIfTrue="1" operator="equal">
      <formula>"CLB will have no effect"</formula>
    </cfRule>
  </conditionalFormatting>
  <conditionalFormatting sqref="H208">
    <cfRule type="containsText" dxfId="469" priority="477" operator="containsText" text="CLB will have no effect.">
      <formula>NOT(ISERROR(SEARCH("CLB will have no effect.",H208)))</formula>
    </cfRule>
    <cfRule type="containsText" dxfId="468" priority="478" stopIfTrue="1" operator="containsText" text="CLB will have no effects.">
      <formula>NOT(ISERROR(SEARCH("CLB will have no effects.",H208)))</formula>
    </cfRule>
  </conditionalFormatting>
  <conditionalFormatting sqref="H1870">
    <cfRule type="cellIs" dxfId="467" priority="474" operator="equal">
      <formula>"CLB close Command will be generated by Firmware of iiSC board"</formula>
    </cfRule>
  </conditionalFormatting>
  <conditionalFormatting sqref="H1870">
    <cfRule type="cellIs" dxfId="466" priority="475" operator="equal">
      <formula>"Heartbeat of iiSC board to CLB board will stop."</formula>
    </cfRule>
    <cfRule type="cellIs" dxfId="465" priority="476" operator="equal">
      <formula>"CLB will have no effect"</formula>
    </cfRule>
  </conditionalFormatting>
  <conditionalFormatting sqref="H1584">
    <cfRule type="cellIs" dxfId="464" priority="469" operator="equal">
      <formula>"CLB close Command will be generated by Firmware of iiSC board"</formula>
    </cfRule>
  </conditionalFormatting>
  <conditionalFormatting sqref="H1584">
    <cfRule type="cellIs" dxfId="463" priority="470" operator="equal">
      <formula>"Heartbeat of iiSC board to CLB board will stop."</formula>
    </cfRule>
    <cfRule type="cellIs" dxfId="462" priority="471" stopIfTrue="1" operator="equal">
      <formula>"CLB will have no effect"</formula>
    </cfRule>
  </conditionalFormatting>
  <conditionalFormatting sqref="H1584">
    <cfRule type="containsText" dxfId="461" priority="467" operator="containsText" text="CLB will have no effect.">
      <formula>NOT(ISERROR(SEARCH("CLB will have no effect.",H1584)))</formula>
    </cfRule>
    <cfRule type="containsText" dxfId="460" priority="468" stopIfTrue="1" operator="containsText" text="CLB will have no effects.">
      <formula>NOT(ISERROR(SEARCH("CLB will have no effects.",H1584)))</formula>
    </cfRule>
  </conditionalFormatting>
  <conditionalFormatting sqref="N1586">
    <cfRule type="cellIs" dxfId="459" priority="461" operator="greaterThanOrEqual">
      <formula>15</formula>
    </cfRule>
    <cfRule type="cellIs" dxfId="458" priority="462" operator="between">
      <formula>7</formula>
      <formula>14</formula>
    </cfRule>
    <cfRule type="cellIs" dxfId="457" priority="463" operator="lessThan">
      <formula>7</formula>
    </cfRule>
  </conditionalFormatting>
  <conditionalFormatting sqref="H1586">
    <cfRule type="cellIs" dxfId="456" priority="464" operator="equal">
      <formula>"CLB close Command will be generated by Firmware of iiSC board"</formula>
    </cfRule>
  </conditionalFormatting>
  <conditionalFormatting sqref="H1586">
    <cfRule type="cellIs" dxfId="455" priority="465" operator="equal">
      <formula>"Heartbeat of iiSC board to CLB board will stop."</formula>
    </cfRule>
    <cfRule type="cellIs" dxfId="454" priority="466" stopIfTrue="1" operator="equal">
      <formula>"CLB will have no effect"</formula>
    </cfRule>
  </conditionalFormatting>
  <conditionalFormatting sqref="H1586">
    <cfRule type="containsText" dxfId="453" priority="459" operator="containsText" text="CLB will have no effect.">
      <formula>NOT(ISERROR(SEARCH("CLB will have no effect.",H1586)))</formula>
    </cfRule>
    <cfRule type="containsText" dxfId="452" priority="460" stopIfTrue="1" operator="containsText" text="CLB will have no effects.">
      <formula>NOT(ISERROR(SEARCH("CLB will have no effects.",H1586)))</formula>
    </cfRule>
  </conditionalFormatting>
  <conditionalFormatting sqref="H1532">
    <cfRule type="cellIs" dxfId="451" priority="456" operator="equal">
      <formula>"CLB close Command will be generated by Firmware of iiSC board"</formula>
    </cfRule>
  </conditionalFormatting>
  <conditionalFormatting sqref="H1532">
    <cfRule type="cellIs" dxfId="450" priority="457" operator="equal">
      <formula>"Heartbeat of iiSC board to CLB board will stop."</formula>
    </cfRule>
    <cfRule type="cellIs" dxfId="449" priority="458" stopIfTrue="1" operator="equal">
      <formula>"CLB will have no effect"</formula>
    </cfRule>
  </conditionalFormatting>
  <conditionalFormatting sqref="H1532">
    <cfRule type="containsText" dxfId="448" priority="454" operator="containsText" text="CLB will have no effect.">
      <formula>NOT(ISERROR(SEARCH("CLB will have no effect.",H1532)))</formula>
    </cfRule>
    <cfRule type="containsText" dxfId="447" priority="455" stopIfTrue="1" operator="containsText" text="CLB will have no effects.">
      <formula>NOT(ISERROR(SEARCH("CLB will have no effects.",H1532)))</formula>
    </cfRule>
  </conditionalFormatting>
  <conditionalFormatting sqref="H1524">
    <cfRule type="cellIs" dxfId="446" priority="451" operator="equal">
      <formula>"CLB close Command will be generated by Firmware of iiSC board"</formula>
    </cfRule>
  </conditionalFormatting>
  <conditionalFormatting sqref="H1524">
    <cfRule type="cellIs" dxfId="445" priority="452" operator="equal">
      <formula>"Heartbeat of iiSC board to CLB board will stop."</formula>
    </cfRule>
    <cfRule type="cellIs" dxfId="444" priority="453" stopIfTrue="1" operator="equal">
      <formula>"CLB will have no effect"</formula>
    </cfRule>
  </conditionalFormatting>
  <conditionalFormatting sqref="H1524">
    <cfRule type="containsText" dxfId="443" priority="449" operator="containsText" text="CLB will have no effect.">
      <formula>NOT(ISERROR(SEARCH("CLB will have no effect.",H1524)))</formula>
    </cfRule>
    <cfRule type="containsText" dxfId="442" priority="450" stopIfTrue="1" operator="containsText" text="CLB will have no effects.">
      <formula>NOT(ISERROR(SEARCH("CLB will have no effects.",H1524)))</formula>
    </cfRule>
  </conditionalFormatting>
  <conditionalFormatting sqref="N1537:N1538">
    <cfRule type="cellIs" dxfId="441" priority="443" operator="greaterThanOrEqual">
      <formula>15</formula>
    </cfRule>
    <cfRule type="cellIs" dxfId="440" priority="444" operator="between">
      <formula>7</formula>
      <formula>14</formula>
    </cfRule>
    <cfRule type="cellIs" dxfId="439" priority="445" operator="lessThan">
      <formula>7</formula>
    </cfRule>
  </conditionalFormatting>
  <conditionalFormatting sqref="H1538">
    <cfRule type="cellIs" dxfId="438" priority="446" operator="equal">
      <formula>"CLB close Command will be generated by Firmware of iiSC board"</formula>
    </cfRule>
  </conditionalFormatting>
  <conditionalFormatting sqref="H1538">
    <cfRule type="cellIs" dxfId="437" priority="447" operator="equal">
      <formula>"Heartbeat of iiSC board to CLB board will stop."</formula>
    </cfRule>
    <cfRule type="cellIs" dxfId="436" priority="448" stopIfTrue="1" operator="equal">
      <formula>"CLB will have no effect"</formula>
    </cfRule>
  </conditionalFormatting>
  <conditionalFormatting sqref="H1538">
    <cfRule type="containsText" dxfId="435" priority="441" operator="containsText" text="CLB will have no effect.">
      <formula>NOT(ISERROR(SEARCH("CLB will have no effect.",H1538)))</formula>
    </cfRule>
    <cfRule type="containsText" dxfId="434" priority="442" stopIfTrue="1" operator="containsText" text="CLB will have no effects.">
      <formula>NOT(ISERROR(SEARCH("CLB will have no effects.",H1538)))</formula>
    </cfRule>
  </conditionalFormatting>
  <conditionalFormatting sqref="H1537">
    <cfRule type="cellIs" dxfId="433" priority="438" operator="equal">
      <formula>"CLB close Command will be generated by Firmware of iiSC board"</formula>
    </cfRule>
  </conditionalFormatting>
  <conditionalFormatting sqref="H1537">
    <cfRule type="cellIs" dxfId="432" priority="439" operator="equal">
      <formula>"Heartbeat of iiSC board to CLB board will stop."</formula>
    </cfRule>
    <cfRule type="cellIs" dxfId="431" priority="440" stopIfTrue="1" operator="equal">
      <formula>"CLB will have no effect"</formula>
    </cfRule>
  </conditionalFormatting>
  <conditionalFormatting sqref="H1537">
    <cfRule type="containsText" dxfId="430" priority="436" operator="containsText" text="CLB will have no effect.">
      <formula>NOT(ISERROR(SEARCH("CLB will have no effect.",H1537)))</formula>
    </cfRule>
    <cfRule type="containsText" dxfId="429" priority="437" stopIfTrue="1" operator="containsText" text="CLB will have no effects.">
      <formula>NOT(ISERROR(SEARCH("CLB will have no effects.",H1537)))</formula>
    </cfRule>
  </conditionalFormatting>
  <conditionalFormatting sqref="H442">
    <cfRule type="containsText" dxfId="428" priority="223" operator="containsText" text="CLB will have no effect.">
      <formula>NOT(ISERROR(SEARCH("CLB will have no effect.",H442)))</formula>
    </cfRule>
    <cfRule type="containsText" dxfId="427" priority="224" stopIfTrue="1" operator="containsText" text="CLB will have no effects.">
      <formula>NOT(ISERROR(SEARCH("CLB will have no effects.",H442)))</formula>
    </cfRule>
  </conditionalFormatting>
  <conditionalFormatting sqref="N1544">
    <cfRule type="cellIs" dxfId="426" priority="422" operator="greaterThanOrEqual">
      <formula>15</formula>
    </cfRule>
    <cfRule type="cellIs" dxfId="425" priority="423" operator="between">
      <formula>7</formula>
      <formula>14</formula>
    </cfRule>
    <cfRule type="cellIs" dxfId="424" priority="424" operator="lessThan">
      <formula>7</formula>
    </cfRule>
  </conditionalFormatting>
  <conditionalFormatting sqref="H1544">
    <cfRule type="cellIs" dxfId="423" priority="425" operator="equal">
      <formula>"CLB close Command will be generated by Firmware of iiSC board"</formula>
    </cfRule>
  </conditionalFormatting>
  <conditionalFormatting sqref="H1544">
    <cfRule type="cellIs" dxfId="422" priority="426" operator="equal">
      <formula>"Heartbeat of iiSC board to CLB board will stop."</formula>
    </cfRule>
    <cfRule type="cellIs" dxfId="421" priority="427" stopIfTrue="1" operator="equal">
      <formula>"CLB will have no effect"</formula>
    </cfRule>
  </conditionalFormatting>
  <conditionalFormatting sqref="H1544">
    <cfRule type="containsText" dxfId="420" priority="420" operator="containsText" text="CLB will have no effect.">
      <formula>NOT(ISERROR(SEARCH("CLB will have no effect.",H1544)))</formula>
    </cfRule>
    <cfRule type="containsText" dxfId="419" priority="421" stopIfTrue="1" operator="containsText" text="CLB will have no effects.">
      <formula>NOT(ISERROR(SEARCH("CLB will have no effects.",H1544)))</formula>
    </cfRule>
  </conditionalFormatting>
  <conditionalFormatting sqref="N1543">
    <cfRule type="cellIs" dxfId="418" priority="414" operator="greaterThanOrEqual">
      <formula>15</formula>
    </cfRule>
    <cfRule type="cellIs" dxfId="417" priority="415" operator="between">
      <formula>7</formula>
      <formula>14</formula>
    </cfRule>
    <cfRule type="cellIs" dxfId="416" priority="416" operator="lessThan">
      <formula>7</formula>
    </cfRule>
  </conditionalFormatting>
  <conditionalFormatting sqref="H1543">
    <cfRule type="cellIs" dxfId="415" priority="417" operator="equal">
      <formula>"CLB close Command will be generated by Firmware of iiSC board"</formula>
    </cfRule>
  </conditionalFormatting>
  <conditionalFormatting sqref="H1543">
    <cfRule type="cellIs" dxfId="414" priority="418" operator="equal">
      <formula>"Heartbeat of iiSC board to CLB board will stop."</formula>
    </cfRule>
    <cfRule type="cellIs" dxfId="413" priority="419" stopIfTrue="1" operator="equal">
      <formula>"CLB will have no effect"</formula>
    </cfRule>
  </conditionalFormatting>
  <conditionalFormatting sqref="H1543">
    <cfRule type="containsText" dxfId="412" priority="412" operator="containsText" text="CLB will have no effect.">
      <formula>NOT(ISERROR(SEARCH("CLB will have no effect.",H1543)))</formula>
    </cfRule>
    <cfRule type="containsText" dxfId="411" priority="413" stopIfTrue="1" operator="containsText" text="CLB will have no effects.">
      <formula>NOT(ISERROR(SEARCH("CLB will have no effects.",H1543)))</formula>
    </cfRule>
  </conditionalFormatting>
  <conditionalFormatting sqref="N1542">
    <cfRule type="cellIs" dxfId="410" priority="406" operator="greaterThanOrEqual">
      <formula>15</formula>
    </cfRule>
    <cfRule type="cellIs" dxfId="409" priority="407" operator="between">
      <formula>7</formula>
      <formula>14</formula>
    </cfRule>
    <cfRule type="cellIs" dxfId="408" priority="408" operator="lessThan">
      <formula>7</formula>
    </cfRule>
  </conditionalFormatting>
  <conditionalFormatting sqref="H1542">
    <cfRule type="cellIs" dxfId="407" priority="409" operator="equal">
      <formula>"CLB close Command will be generated by Firmware of iiSC board"</formula>
    </cfRule>
  </conditionalFormatting>
  <conditionalFormatting sqref="H1542">
    <cfRule type="cellIs" dxfId="406" priority="410" operator="equal">
      <formula>"Heartbeat of iiSC board to CLB board will stop."</formula>
    </cfRule>
    <cfRule type="cellIs" dxfId="405" priority="411" stopIfTrue="1" operator="equal">
      <formula>"CLB will have no effect"</formula>
    </cfRule>
  </conditionalFormatting>
  <conditionalFormatting sqref="H1542">
    <cfRule type="containsText" dxfId="404" priority="404" operator="containsText" text="CLB will have no effect.">
      <formula>NOT(ISERROR(SEARCH("CLB will have no effect.",H1542)))</formula>
    </cfRule>
    <cfRule type="containsText" dxfId="403" priority="405" stopIfTrue="1" operator="containsText" text="CLB will have no effects.">
      <formula>NOT(ISERROR(SEARCH("CLB will have no effects.",H1542)))</formula>
    </cfRule>
  </conditionalFormatting>
  <conditionalFormatting sqref="N1546">
    <cfRule type="cellIs" dxfId="402" priority="398" operator="greaterThanOrEqual">
      <formula>15</formula>
    </cfRule>
    <cfRule type="cellIs" dxfId="401" priority="399" operator="between">
      <formula>7</formula>
      <formula>14</formula>
    </cfRule>
    <cfRule type="cellIs" dxfId="400" priority="400" operator="lessThan">
      <formula>7</formula>
    </cfRule>
  </conditionalFormatting>
  <conditionalFormatting sqref="H1546">
    <cfRule type="cellIs" dxfId="399" priority="401" operator="equal">
      <formula>"CLB close Command will be generated by Firmware of iiSC board"</formula>
    </cfRule>
  </conditionalFormatting>
  <conditionalFormatting sqref="H1546">
    <cfRule type="cellIs" dxfId="398" priority="402" operator="equal">
      <formula>"Heartbeat of iiSC board to CLB board will stop."</formula>
    </cfRule>
    <cfRule type="cellIs" dxfId="397" priority="403" stopIfTrue="1" operator="equal">
      <formula>"CLB will have no effect"</formula>
    </cfRule>
  </conditionalFormatting>
  <conditionalFormatting sqref="H1546">
    <cfRule type="containsText" dxfId="396" priority="396" operator="containsText" text="CLB will have no effect.">
      <formula>NOT(ISERROR(SEARCH("CLB will have no effect.",H1546)))</formula>
    </cfRule>
    <cfRule type="containsText" dxfId="395" priority="397" stopIfTrue="1" operator="containsText" text="CLB will have no effects.">
      <formula>NOT(ISERROR(SEARCH("CLB will have no effects.",H1546)))</formula>
    </cfRule>
  </conditionalFormatting>
  <conditionalFormatting sqref="H399">
    <cfRule type="cellIs" dxfId="394" priority="393" operator="equal">
      <formula>"CLB close Command will be generated by Firmware of iiSC board"</formula>
    </cfRule>
  </conditionalFormatting>
  <conditionalFormatting sqref="H399">
    <cfRule type="cellIs" dxfId="393" priority="394" operator="equal">
      <formula>"Heartbeat of iiSC board to CLB board will stop."</formula>
    </cfRule>
    <cfRule type="cellIs" dxfId="392" priority="395" stopIfTrue="1" operator="equal">
      <formula>"CLB will have no effect"</formula>
    </cfRule>
  </conditionalFormatting>
  <conditionalFormatting sqref="H399">
    <cfRule type="containsText" dxfId="391" priority="391" operator="containsText" text="CLB will have no effect.">
      <formula>NOT(ISERROR(SEARCH("CLB will have no effect.",H399)))</formula>
    </cfRule>
    <cfRule type="containsText" dxfId="390" priority="392" stopIfTrue="1" operator="containsText" text="CLB will have no effects.">
      <formula>NOT(ISERROR(SEARCH("CLB will have no effects.",H399)))</formula>
    </cfRule>
  </conditionalFormatting>
  <conditionalFormatting sqref="H398">
    <cfRule type="cellIs" dxfId="389" priority="388" operator="equal">
      <formula>"CLB close Command will be generated by Firmware of iiSC board"</formula>
    </cfRule>
  </conditionalFormatting>
  <conditionalFormatting sqref="H398">
    <cfRule type="cellIs" dxfId="388" priority="389" operator="equal">
      <formula>"Heartbeat of iiSC board to CLB board will stop."</formula>
    </cfRule>
    <cfRule type="cellIs" dxfId="387" priority="390" stopIfTrue="1" operator="equal">
      <formula>"CLB will have no effect"</formula>
    </cfRule>
  </conditionalFormatting>
  <conditionalFormatting sqref="H398">
    <cfRule type="containsText" dxfId="386" priority="386" operator="containsText" text="CLB will have no effect.">
      <formula>NOT(ISERROR(SEARCH("CLB will have no effect.",H398)))</formula>
    </cfRule>
    <cfRule type="containsText" dxfId="385" priority="387" stopIfTrue="1" operator="containsText" text="CLB will have no effects.">
      <formula>NOT(ISERROR(SEARCH("CLB will have no effects.",H398)))</formula>
    </cfRule>
  </conditionalFormatting>
  <conditionalFormatting sqref="N403">
    <cfRule type="cellIs" dxfId="384" priority="383" operator="greaterThanOrEqual">
      <formula>15</formula>
    </cfRule>
    <cfRule type="cellIs" dxfId="383" priority="384" operator="between">
      <formula>7</formula>
      <formula>14</formula>
    </cfRule>
    <cfRule type="cellIs" dxfId="382" priority="385" operator="lessThan">
      <formula>7</formula>
    </cfRule>
  </conditionalFormatting>
  <conditionalFormatting sqref="H403">
    <cfRule type="cellIs" dxfId="381" priority="380" operator="equal">
      <formula>"CLB close Command will be generated by Firmware of iiSC board"</formula>
    </cfRule>
  </conditionalFormatting>
  <conditionalFormatting sqref="H403">
    <cfRule type="cellIs" dxfId="380" priority="381" operator="equal">
      <formula>"Heartbeat of iiSC board to CLB board will stop."</formula>
    </cfRule>
    <cfRule type="cellIs" dxfId="379" priority="382" stopIfTrue="1" operator="equal">
      <formula>"CLB will have no effect"</formula>
    </cfRule>
  </conditionalFormatting>
  <conditionalFormatting sqref="H403">
    <cfRule type="containsText" dxfId="378" priority="378" operator="containsText" text="CLB will have no effect.">
      <formula>NOT(ISERROR(SEARCH("CLB will have no effect.",H403)))</formula>
    </cfRule>
    <cfRule type="containsText" dxfId="377" priority="379" stopIfTrue="1" operator="containsText" text="CLB will have no effects.">
      <formula>NOT(ISERROR(SEARCH("CLB will have no effects.",H403)))</formula>
    </cfRule>
  </conditionalFormatting>
  <conditionalFormatting sqref="H405">
    <cfRule type="cellIs" dxfId="376" priority="375" operator="equal">
      <formula>"CLB close Command will be generated by Firmware of iiSC board"</formula>
    </cfRule>
  </conditionalFormatting>
  <conditionalFormatting sqref="H405">
    <cfRule type="cellIs" dxfId="375" priority="376" operator="equal">
      <formula>"Heartbeat of iiSC board to CLB board will stop."</formula>
    </cfRule>
    <cfRule type="cellIs" dxfId="374" priority="377" stopIfTrue="1" operator="equal">
      <formula>"CLB will have no effect"</formula>
    </cfRule>
  </conditionalFormatting>
  <conditionalFormatting sqref="H405">
    <cfRule type="containsText" dxfId="373" priority="373" operator="containsText" text="CLB will have no effect.">
      <formula>NOT(ISERROR(SEARCH("CLB will have no effect.",H405)))</formula>
    </cfRule>
    <cfRule type="containsText" dxfId="372" priority="374" stopIfTrue="1" operator="containsText" text="CLB will have no effects.">
      <formula>NOT(ISERROR(SEARCH("CLB will have no effects.",H405)))</formula>
    </cfRule>
  </conditionalFormatting>
  <conditionalFormatting sqref="H408">
    <cfRule type="cellIs" dxfId="371" priority="370" operator="equal">
      <formula>"CLB close Command will be generated by Firmware of iiSC board"</formula>
    </cfRule>
  </conditionalFormatting>
  <conditionalFormatting sqref="H408">
    <cfRule type="cellIs" dxfId="370" priority="371" operator="equal">
      <formula>"Heartbeat of iiSC board to CLB board will stop."</formula>
    </cfRule>
    <cfRule type="cellIs" dxfId="369" priority="372" stopIfTrue="1" operator="equal">
      <formula>"CLB will have no effect"</formula>
    </cfRule>
  </conditionalFormatting>
  <conditionalFormatting sqref="H408">
    <cfRule type="containsText" dxfId="368" priority="368" operator="containsText" text="CLB will have no effect.">
      <formula>NOT(ISERROR(SEARCH("CLB will have no effect.",H408)))</formula>
    </cfRule>
    <cfRule type="containsText" dxfId="367" priority="369" stopIfTrue="1" operator="containsText" text="CLB will have no effects.">
      <formula>NOT(ISERROR(SEARCH("CLB will have no effects.",H408)))</formula>
    </cfRule>
  </conditionalFormatting>
  <conditionalFormatting sqref="N419">
    <cfRule type="cellIs" dxfId="366" priority="362" operator="greaterThanOrEqual">
      <formula>15</formula>
    </cfRule>
    <cfRule type="cellIs" dxfId="365" priority="363" operator="between">
      <formula>7</formula>
      <formula>14</formula>
    </cfRule>
    <cfRule type="cellIs" dxfId="364" priority="364" operator="lessThan">
      <formula>7</formula>
    </cfRule>
  </conditionalFormatting>
  <conditionalFormatting sqref="H419">
    <cfRule type="cellIs" dxfId="363" priority="365" operator="equal">
      <formula>"CLB close Command will be generated by Firmware of iiSC board"</formula>
    </cfRule>
  </conditionalFormatting>
  <conditionalFormatting sqref="H419">
    <cfRule type="cellIs" dxfId="362" priority="366" operator="equal">
      <formula>"Heartbeat of iiSC board to CLB board will stop."</formula>
    </cfRule>
    <cfRule type="cellIs" dxfId="361" priority="367" stopIfTrue="1" operator="equal">
      <formula>"CLB will have no effect"</formula>
    </cfRule>
  </conditionalFormatting>
  <conditionalFormatting sqref="H419">
    <cfRule type="containsText" dxfId="360" priority="360" operator="containsText" text="CLB will have no effect.">
      <formula>NOT(ISERROR(SEARCH("CLB will have no effect.",H419)))</formula>
    </cfRule>
    <cfRule type="containsText" dxfId="359" priority="361" stopIfTrue="1" operator="containsText" text="CLB will have no effects.">
      <formula>NOT(ISERROR(SEARCH("CLB will have no effects.",H419)))</formula>
    </cfRule>
  </conditionalFormatting>
  <conditionalFormatting sqref="N420">
    <cfRule type="cellIs" dxfId="358" priority="354" operator="greaterThanOrEqual">
      <formula>15</formula>
    </cfRule>
    <cfRule type="cellIs" dxfId="357" priority="355" operator="between">
      <formula>7</formula>
      <formula>14</formula>
    </cfRule>
    <cfRule type="cellIs" dxfId="356" priority="356" operator="lessThan">
      <formula>7</formula>
    </cfRule>
  </conditionalFormatting>
  <conditionalFormatting sqref="H420">
    <cfRule type="cellIs" dxfId="355" priority="357" operator="equal">
      <formula>"CLB close Command will be generated by Firmware of iiSC board"</formula>
    </cfRule>
  </conditionalFormatting>
  <conditionalFormatting sqref="H420">
    <cfRule type="cellIs" dxfId="354" priority="358" operator="equal">
      <formula>"Heartbeat of iiSC board to CLB board will stop."</formula>
    </cfRule>
    <cfRule type="cellIs" dxfId="353" priority="359" stopIfTrue="1" operator="equal">
      <formula>"CLB will have no effect"</formula>
    </cfRule>
  </conditionalFormatting>
  <conditionalFormatting sqref="H420">
    <cfRule type="containsText" dxfId="352" priority="352" operator="containsText" text="CLB will have no effect.">
      <formula>NOT(ISERROR(SEARCH("CLB will have no effect.",H420)))</formula>
    </cfRule>
    <cfRule type="containsText" dxfId="351" priority="353" stopIfTrue="1" operator="containsText" text="CLB will have no effects.">
      <formula>NOT(ISERROR(SEARCH("CLB will have no effects.",H420)))</formula>
    </cfRule>
  </conditionalFormatting>
  <conditionalFormatting sqref="N421">
    <cfRule type="cellIs" dxfId="350" priority="346" operator="greaterThanOrEqual">
      <formula>15</formula>
    </cfRule>
    <cfRule type="cellIs" dxfId="349" priority="347" operator="between">
      <formula>7</formula>
      <formula>14</formula>
    </cfRule>
    <cfRule type="cellIs" dxfId="348" priority="348" operator="lessThan">
      <formula>7</formula>
    </cfRule>
  </conditionalFormatting>
  <conditionalFormatting sqref="H421">
    <cfRule type="cellIs" dxfId="347" priority="349" operator="equal">
      <formula>"CLB close Command will be generated by Firmware of iiSC board"</formula>
    </cfRule>
  </conditionalFormatting>
  <conditionalFormatting sqref="H421">
    <cfRule type="cellIs" dxfId="346" priority="350" operator="equal">
      <formula>"Heartbeat of iiSC board to CLB board will stop."</formula>
    </cfRule>
    <cfRule type="cellIs" dxfId="345" priority="351" stopIfTrue="1" operator="equal">
      <formula>"CLB will have no effect"</formula>
    </cfRule>
  </conditionalFormatting>
  <conditionalFormatting sqref="H421">
    <cfRule type="containsText" dxfId="344" priority="344" operator="containsText" text="CLB will have no effect.">
      <formula>NOT(ISERROR(SEARCH("CLB will have no effect.",H421)))</formula>
    </cfRule>
    <cfRule type="containsText" dxfId="343" priority="345" stopIfTrue="1" operator="containsText" text="CLB will have no effects.">
      <formula>NOT(ISERROR(SEARCH("CLB will have no effects.",H421)))</formula>
    </cfRule>
  </conditionalFormatting>
  <conditionalFormatting sqref="N423">
    <cfRule type="cellIs" dxfId="342" priority="338" operator="greaterThanOrEqual">
      <formula>15</formula>
    </cfRule>
    <cfRule type="cellIs" dxfId="341" priority="339" operator="between">
      <formula>7</formula>
      <formula>14</formula>
    </cfRule>
    <cfRule type="cellIs" dxfId="340" priority="340" operator="lessThan">
      <formula>7</formula>
    </cfRule>
  </conditionalFormatting>
  <conditionalFormatting sqref="H423">
    <cfRule type="cellIs" dxfId="339" priority="341" operator="equal">
      <formula>"CLB close Command will be generated by Firmware of iiSC board"</formula>
    </cfRule>
  </conditionalFormatting>
  <conditionalFormatting sqref="H423">
    <cfRule type="cellIs" dxfId="338" priority="342" operator="equal">
      <formula>"Heartbeat of iiSC board to CLB board will stop."</formula>
    </cfRule>
    <cfRule type="cellIs" dxfId="337" priority="343" stopIfTrue="1" operator="equal">
      <formula>"CLB will have no effect"</formula>
    </cfRule>
  </conditionalFormatting>
  <conditionalFormatting sqref="H423">
    <cfRule type="containsText" dxfId="336" priority="336" operator="containsText" text="CLB will have no effect.">
      <formula>NOT(ISERROR(SEARCH("CLB will have no effect.",H423)))</formula>
    </cfRule>
    <cfRule type="containsText" dxfId="335" priority="337" stopIfTrue="1" operator="containsText" text="CLB will have no effects.">
      <formula>NOT(ISERROR(SEARCH("CLB will have no effects.",H423)))</formula>
    </cfRule>
  </conditionalFormatting>
  <conditionalFormatting sqref="N424">
    <cfRule type="cellIs" dxfId="334" priority="330" operator="greaterThanOrEqual">
      <formula>15</formula>
    </cfRule>
    <cfRule type="cellIs" dxfId="333" priority="331" operator="between">
      <formula>7</formula>
      <formula>14</formula>
    </cfRule>
    <cfRule type="cellIs" dxfId="332" priority="332" operator="lessThan">
      <formula>7</formula>
    </cfRule>
  </conditionalFormatting>
  <conditionalFormatting sqref="H424">
    <cfRule type="cellIs" dxfId="331" priority="333" operator="equal">
      <formula>"CLB close Command will be generated by Firmware of iiSC board"</formula>
    </cfRule>
  </conditionalFormatting>
  <conditionalFormatting sqref="H424">
    <cfRule type="cellIs" dxfId="330" priority="334" operator="equal">
      <formula>"Heartbeat of iiSC board to CLB board will stop."</formula>
    </cfRule>
    <cfRule type="cellIs" dxfId="329" priority="335" stopIfTrue="1" operator="equal">
      <formula>"CLB will have no effect"</formula>
    </cfRule>
  </conditionalFormatting>
  <conditionalFormatting sqref="H424">
    <cfRule type="containsText" dxfId="328" priority="328" operator="containsText" text="CLB will have no effect.">
      <formula>NOT(ISERROR(SEARCH("CLB will have no effect.",H424)))</formula>
    </cfRule>
    <cfRule type="containsText" dxfId="327" priority="329" stopIfTrue="1" operator="containsText" text="CLB will have no effects.">
      <formula>NOT(ISERROR(SEARCH("CLB will have no effects.",H424)))</formula>
    </cfRule>
  </conditionalFormatting>
  <conditionalFormatting sqref="N425">
    <cfRule type="cellIs" dxfId="326" priority="322" operator="greaterThanOrEqual">
      <formula>15</formula>
    </cfRule>
    <cfRule type="cellIs" dxfId="325" priority="323" operator="between">
      <formula>7</formula>
      <formula>14</formula>
    </cfRule>
    <cfRule type="cellIs" dxfId="324" priority="324" operator="lessThan">
      <formula>7</formula>
    </cfRule>
  </conditionalFormatting>
  <conditionalFormatting sqref="H425">
    <cfRule type="cellIs" dxfId="323" priority="325" operator="equal">
      <formula>"CLB close Command will be generated by Firmware of iiSC board"</formula>
    </cfRule>
  </conditionalFormatting>
  <conditionalFormatting sqref="H425">
    <cfRule type="cellIs" dxfId="322" priority="326" operator="equal">
      <formula>"Heartbeat of iiSC board to CLB board will stop."</formula>
    </cfRule>
    <cfRule type="cellIs" dxfId="321" priority="327" stopIfTrue="1" operator="equal">
      <formula>"CLB will have no effect"</formula>
    </cfRule>
  </conditionalFormatting>
  <conditionalFormatting sqref="H425">
    <cfRule type="containsText" dxfId="320" priority="320" operator="containsText" text="CLB will have no effect.">
      <formula>NOT(ISERROR(SEARCH("CLB will have no effect.",H425)))</formula>
    </cfRule>
    <cfRule type="containsText" dxfId="319" priority="321" stopIfTrue="1" operator="containsText" text="CLB will have no effects.">
      <formula>NOT(ISERROR(SEARCH("CLB will have no effects.",H425)))</formula>
    </cfRule>
  </conditionalFormatting>
  <conditionalFormatting sqref="N426">
    <cfRule type="cellIs" dxfId="318" priority="314" operator="greaterThanOrEqual">
      <formula>15</formula>
    </cfRule>
    <cfRule type="cellIs" dxfId="317" priority="315" operator="between">
      <formula>7</formula>
      <formula>14</formula>
    </cfRule>
    <cfRule type="cellIs" dxfId="316" priority="316" operator="lessThan">
      <formula>7</formula>
    </cfRule>
  </conditionalFormatting>
  <conditionalFormatting sqref="H426">
    <cfRule type="cellIs" dxfId="315" priority="317" operator="equal">
      <formula>"CLB close Command will be generated by Firmware of iiSC board"</formula>
    </cfRule>
  </conditionalFormatting>
  <conditionalFormatting sqref="H426">
    <cfRule type="cellIs" dxfId="314" priority="318" operator="equal">
      <formula>"Heartbeat of iiSC board to CLB board will stop."</formula>
    </cfRule>
    <cfRule type="cellIs" dxfId="313" priority="319" stopIfTrue="1" operator="equal">
      <formula>"CLB will have no effect"</formula>
    </cfRule>
  </conditionalFormatting>
  <conditionalFormatting sqref="H426">
    <cfRule type="containsText" dxfId="312" priority="312" operator="containsText" text="CLB will have no effect.">
      <formula>NOT(ISERROR(SEARCH("CLB will have no effect.",H426)))</formula>
    </cfRule>
    <cfRule type="containsText" dxfId="311" priority="313" stopIfTrue="1" operator="containsText" text="CLB will have no effects.">
      <formula>NOT(ISERROR(SEARCH("CLB will have no effects.",H426)))</formula>
    </cfRule>
  </conditionalFormatting>
  <conditionalFormatting sqref="H428">
    <cfRule type="cellIs" dxfId="310" priority="309" operator="equal">
      <formula>"CLB close Command will be generated by Firmware of iiSC board"</formula>
    </cfRule>
  </conditionalFormatting>
  <conditionalFormatting sqref="H428">
    <cfRule type="cellIs" dxfId="309" priority="310" operator="equal">
      <formula>"Heartbeat of iiSC board to CLB board will stop."</formula>
    </cfRule>
    <cfRule type="cellIs" dxfId="308" priority="311" operator="equal">
      <formula>"CLB will have no effect"</formula>
    </cfRule>
  </conditionalFormatting>
  <conditionalFormatting sqref="H428">
    <cfRule type="containsText" dxfId="307" priority="307" operator="containsText" text="CLB will have no effect.">
      <formula>NOT(ISERROR(SEARCH("CLB will have no effect.",H428)))</formula>
    </cfRule>
    <cfRule type="containsText" dxfId="306" priority="308" stopIfTrue="1" operator="containsText" text="CLB will have no effects.">
      <formula>NOT(ISERROR(SEARCH("CLB will have no effects.",H428)))</formula>
    </cfRule>
  </conditionalFormatting>
  <conditionalFormatting sqref="H429">
    <cfRule type="cellIs" dxfId="305" priority="304" operator="equal">
      <formula>"CLB close Command will be generated by Firmware of iiSC board"</formula>
    </cfRule>
  </conditionalFormatting>
  <conditionalFormatting sqref="H429">
    <cfRule type="cellIs" dxfId="304" priority="305" operator="equal">
      <formula>"Heartbeat of iiSC board to CLB board will stop."</formula>
    </cfRule>
    <cfRule type="cellIs" dxfId="303" priority="306" operator="equal">
      <formula>"CLB will have no effect"</formula>
    </cfRule>
  </conditionalFormatting>
  <conditionalFormatting sqref="H429">
    <cfRule type="containsText" dxfId="302" priority="302" operator="containsText" text="CLB will have no effect.">
      <formula>NOT(ISERROR(SEARCH("CLB will have no effect.",H429)))</formula>
    </cfRule>
    <cfRule type="containsText" dxfId="301" priority="303" stopIfTrue="1" operator="containsText" text="CLB will have no effects.">
      <formula>NOT(ISERROR(SEARCH("CLB will have no effects.",H429)))</formula>
    </cfRule>
  </conditionalFormatting>
  <conditionalFormatting sqref="H430">
    <cfRule type="cellIs" dxfId="300" priority="299" operator="equal">
      <formula>"CLB close Command will be generated by Firmware of iiSC board"</formula>
    </cfRule>
  </conditionalFormatting>
  <conditionalFormatting sqref="H430">
    <cfRule type="cellIs" dxfId="299" priority="300" operator="equal">
      <formula>"Heartbeat of iiSC board to CLB board will stop."</formula>
    </cfRule>
    <cfRule type="cellIs" dxfId="298" priority="301" operator="equal">
      <formula>"CLB will have no effect"</formula>
    </cfRule>
  </conditionalFormatting>
  <conditionalFormatting sqref="H430">
    <cfRule type="containsText" dxfId="297" priority="297" operator="containsText" text="CLB will have no effect.">
      <formula>NOT(ISERROR(SEARCH("CLB will have no effect.",H430)))</formula>
    </cfRule>
    <cfRule type="containsText" dxfId="296" priority="298" stopIfTrue="1" operator="containsText" text="CLB will have no effects.">
      <formula>NOT(ISERROR(SEARCH("CLB will have no effects.",H430)))</formula>
    </cfRule>
  </conditionalFormatting>
  <conditionalFormatting sqref="N431">
    <cfRule type="cellIs" dxfId="295" priority="294" operator="greaterThanOrEqual">
      <formula>15</formula>
    </cfRule>
    <cfRule type="cellIs" dxfId="294" priority="295" operator="between">
      <formula>7</formula>
      <formula>14</formula>
    </cfRule>
    <cfRule type="cellIs" dxfId="293" priority="296" operator="lessThan">
      <formula>7</formula>
    </cfRule>
  </conditionalFormatting>
  <conditionalFormatting sqref="H431">
    <cfRule type="cellIs" dxfId="292" priority="291" operator="equal">
      <formula>"CLB close Command will be generated by Firmware of iiSC board"</formula>
    </cfRule>
  </conditionalFormatting>
  <conditionalFormatting sqref="H431">
    <cfRule type="cellIs" dxfId="291" priority="292" operator="equal">
      <formula>"Heartbeat of iiSC board to CLB board will stop."</formula>
    </cfRule>
    <cfRule type="cellIs" dxfId="290" priority="293" operator="equal">
      <formula>"CLB will have no effect"</formula>
    </cfRule>
  </conditionalFormatting>
  <conditionalFormatting sqref="H431">
    <cfRule type="containsText" dxfId="289" priority="289" operator="containsText" text="CLB will have no effect.">
      <formula>NOT(ISERROR(SEARCH("CLB will have no effect.",H431)))</formula>
    </cfRule>
    <cfRule type="containsText" dxfId="288" priority="290" stopIfTrue="1" operator="containsText" text="CLB will have no effects.">
      <formula>NOT(ISERROR(SEARCH("CLB will have no effects.",H431)))</formula>
    </cfRule>
  </conditionalFormatting>
  <conditionalFormatting sqref="N432">
    <cfRule type="cellIs" dxfId="287" priority="286" operator="greaterThanOrEqual">
      <formula>15</formula>
    </cfRule>
    <cfRule type="cellIs" dxfId="286" priority="287" operator="between">
      <formula>7</formula>
      <formula>14</formula>
    </cfRule>
    <cfRule type="cellIs" dxfId="285" priority="288" operator="lessThan">
      <formula>7</formula>
    </cfRule>
  </conditionalFormatting>
  <conditionalFormatting sqref="H432">
    <cfRule type="cellIs" dxfId="284" priority="283" operator="equal">
      <formula>"CLB close Command will be generated by Firmware of iiSC board"</formula>
    </cfRule>
  </conditionalFormatting>
  <conditionalFormatting sqref="H432">
    <cfRule type="cellIs" dxfId="283" priority="284" operator="equal">
      <formula>"Heartbeat of iiSC board to CLB board will stop."</formula>
    </cfRule>
    <cfRule type="cellIs" dxfId="282" priority="285" operator="equal">
      <formula>"CLB will have no effect"</formula>
    </cfRule>
  </conditionalFormatting>
  <conditionalFormatting sqref="H432">
    <cfRule type="containsText" dxfId="281" priority="281" operator="containsText" text="CLB will have no effect.">
      <formula>NOT(ISERROR(SEARCH("CLB will have no effect.",H432)))</formula>
    </cfRule>
    <cfRule type="containsText" dxfId="280" priority="282" stopIfTrue="1" operator="containsText" text="CLB will have no effects.">
      <formula>NOT(ISERROR(SEARCH("CLB will have no effects.",H432)))</formula>
    </cfRule>
  </conditionalFormatting>
  <conditionalFormatting sqref="H433">
    <cfRule type="cellIs" dxfId="279" priority="278" operator="equal">
      <formula>"CLB close Command will be generated by Firmware of iiSC board"</formula>
    </cfRule>
  </conditionalFormatting>
  <conditionalFormatting sqref="H433">
    <cfRule type="cellIs" dxfId="278" priority="279" operator="equal">
      <formula>"Heartbeat of iiSC board to CLB board will stop."</formula>
    </cfRule>
    <cfRule type="cellIs" dxfId="277" priority="280" operator="equal">
      <formula>"CLB will have no effect"</formula>
    </cfRule>
  </conditionalFormatting>
  <conditionalFormatting sqref="H433">
    <cfRule type="containsText" dxfId="276" priority="276" operator="containsText" text="CLB will have no effect.">
      <formula>NOT(ISERROR(SEARCH("CLB will have no effect.",H433)))</formula>
    </cfRule>
    <cfRule type="containsText" dxfId="275" priority="277" stopIfTrue="1" operator="containsText" text="CLB will have no effects.">
      <formula>NOT(ISERROR(SEARCH("CLB will have no effects.",H433)))</formula>
    </cfRule>
  </conditionalFormatting>
  <conditionalFormatting sqref="H435">
    <cfRule type="cellIs" dxfId="274" priority="273" operator="equal">
      <formula>"CLB close Command will be generated by Firmware of iiSC board"</formula>
    </cfRule>
  </conditionalFormatting>
  <conditionalFormatting sqref="H435">
    <cfRule type="cellIs" dxfId="273" priority="274" operator="equal">
      <formula>"Heartbeat of iiSC board to CLB board will stop."</formula>
    </cfRule>
    <cfRule type="cellIs" dxfId="272" priority="275" operator="equal">
      <formula>"CLB will have no effect"</formula>
    </cfRule>
  </conditionalFormatting>
  <conditionalFormatting sqref="H435">
    <cfRule type="containsText" dxfId="271" priority="271" operator="containsText" text="CLB will have no effect.">
      <formula>NOT(ISERROR(SEARCH("CLB will have no effect.",H435)))</formula>
    </cfRule>
    <cfRule type="containsText" dxfId="270" priority="272" stopIfTrue="1" operator="containsText" text="CLB will have no effects.">
      <formula>NOT(ISERROR(SEARCH("CLB will have no effects.",H435)))</formula>
    </cfRule>
  </conditionalFormatting>
  <conditionalFormatting sqref="N436">
    <cfRule type="cellIs" dxfId="269" priority="268" operator="greaterThanOrEqual">
      <formula>15</formula>
    </cfRule>
    <cfRule type="cellIs" dxfId="268" priority="269" operator="between">
      <formula>7</formula>
      <formula>14</formula>
    </cfRule>
    <cfRule type="cellIs" dxfId="267" priority="270" operator="lessThan">
      <formula>7</formula>
    </cfRule>
  </conditionalFormatting>
  <conditionalFormatting sqref="H436">
    <cfRule type="cellIs" dxfId="266" priority="265" operator="equal">
      <formula>"CLB close Command will be generated by Firmware of iiSC board"</formula>
    </cfRule>
  </conditionalFormatting>
  <conditionalFormatting sqref="H436">
    <cfRule type="cellIs" dxfId="265" priority="266" operator="equal">
      <formula>"Heartbeat of iiSC board to CLB board will stop."</formula>
    </cfRule>
    <cfRule type="cellIs" dxfId="264" priority="267" operator="equal">
      <formula>"CLB will have no effect"</formula>
    </cfRule>
  </conditionalFormatting>
  <conditionalFormatting sqref="H436">
    <cfRule type="containsText" dxfId="263" priority="263" operator="containsText" text="CLB will have no effect.">
      <formula>NOT(ISERROR(SEARCH("CLB will have no effect.",H436)))</formula>
    </cfRule>
    <cfRule type="containsText" dxfId="262" priority="264" stopIfTrue="1" operator="containsText" text="CLB will have no effects.">
      <formula>NOT(ISERROR(SEARCH("CLB will have no effects.",H436)))</formula>
    </cfRule>
  </conditionalFormatting>
  <conditionalFormatting sqref="H447">
    <cfRule type="containsText" dxfId="261" priority="215" operator="containsText" text="CLB will have no effect.">
      <formula>NOT(ISERROR(SEARCH("CLB will have no effect.",H447)))</formula>
    </cfRule>
    <cfRule type="containsText" dxfId="260" priority="216" stopIfTrue="1" operator="containsText" text="CLB will have no effects.">
      <formula>NOT(ISERROR(SEARCH("CLB will have no effects.",H447)))</formula>
    </cfRule>
  </conditionalFormatting>
  <conditionalFormatting sqref="N437">
    <cfRule type="cellIs" dxfId="259" priority="260" operator="greaterThanOrEqual">
      <formula>15</formula>
    </cfRule>
    <cfRule type="cellIs" dxfId="258" priority="261" operator="between">
      <formula>7</formula>
      <formula>14</formula>
    </cfRule>
    <cfRule type="cellIs" dxfId="257" priority="262" operator="lessThan">
      <formula>7</formula>
    </cfRule>
  </conditionalFormatting>
  <conditionalFormatting sqref="H437">
    <cfRule type="cellIs" dxfId="256" priority="257" operator="equal">
      <formula>"CLB close Command will be generated by Firmware of iiSC board"</formula>
    </cfRule>
  </conditionalFormatting>
  <conditionalFormatting sqref="H437">
    <cfRule type="cellIs" dxfId="255" priority="258" operator="equal">
      <formula>"Heartbeat of iiSC board to CLB board will stop."</formula>
    </cfRule>
    <cfRule type="cellIs" dxfId="254" priority="259" operator="equal">
      <formula>"CLB will have no effect"</formula>
    </cfRule>
  </conditionalFormatting>
  <conditionalFormatting sqref="H437">
    <cfRule type="containsText" dxfId="253" priority="255" operator="containsText" text="CLB will have no effect.">
      <formula>NOT(ISERROR(SEARCH("CLB will have no effect.",H437)))</formula>
    </cfRule>
    <cfRule type="containsText" dxfId="252" priority="256" stopIfTrue="1" operator="containsText" text="CLB will have no effects.">
      <formula>NOT(ISERROR(SEARCH("CLB will have no effects.",H437)))</formula>
    </cfRule>
  </conditionalFormatting>
  <conditionalFormatting sqref="N438">
    <cfRule type="cellIs" dxfId="251" priority="252" operator="greaterThanOrEqual">
      <formula>15</formula>
    </cfRule>
    <cfRule type="cellIs" dxfId="250" priority="253" operator="between">
      <formula>7</formula>
      <formula>14</formula>
    </cfRule>
    <cfRule type="cellIs" dxfId="249" priority="254" operator="lessThan">
      <formula>7</formula>
    </cfRule>
  </conditionalFormatting>
  <conditionalFormatting sqref="H438">
    <cfRule type="cellIs" dxfId="248" priority="249" operator="equal">
      <formula>"CLB close Command will be generated by Firmware of iiSC board"</formula>
    </cfRule>
  </conditionalFormatting>
  <conditionalFormatting sqref="H438">
    <cfRule type="cellIs" dxfId="247" priority="250" operator="equal">
      <formula>"Heartbeat of iiSC board to CLB board will stop."</formula>
    </cfRule>
    <cfRule type="cellIs" dxfId="246" priority="251" operator="equal">
      <formula>"CLB will have no effect"</formula>
    </cfRule>
  </conditionalFormatting>
  <conditionalFormatting sqref="H438">
    <cfRule type="containsText" dxfId="245" priority="247" operator="containsText" text="CLB will have no effect.">
      <formula>NOT(ISERROR(SEARCH("CLB will have no effect.",H438)))</formula>
    </cfRule>
    <cfRule type="containsText" dxfId="244" priority="248" stopIfTrue="1" operator="containsText" text="CLB will have no effects.">
      <formula>NOT(ISERROR(SEARCH("CLB will have no effects.",H438)))</formula>
    </cfRule>
  </conditionalFormatting>
  <conditionalFormatting sqref="N439">
    <cfRule type="cellIs" dxfId="243" priority="244" operator="greaterThanOrEqual">
      <formula>15</formula>
    </cfRule>
    <cfRule type="cellIs" dxfId="242" priority="245" operator="between">
      <formula>7</formula>
      <formula>14</formula>
    </cfRule>
    <cfRule type="cellIs" dxfId="241" priority="246" operator="lessThan">
      <formula>7</formula>
    </cfRule>
  </conditionalFormatting>
  <conditionalFormatting sqref="H439">
    <cfRule type="cellIs" dxfId="240" priority="241" operator="equal">
      <formula>"CLB close Command will be generated by Firmware of iiSC board"</formula>
    </cfRule>
  </conditionalFormatting>
  <conditionalFormatting sqref="H439">
    <cfRule type="cellIs" dxfId="239" priority="242" operator="equal">
      <formula>"Heartbeat of iiSC board to CLB board will stop."</formula>
    </cfRule>
    <cfRule type="cellIs" dxfId="238" priority="243" operator="equal">
      <formula>"CLB will have no effect"</formula>
    </cfRule>
  </conditionalFormatting>
  <conditionalFormatting sqref="H439">
    <cfRule type="containsText" dxfId="237" priority="239" operator="containsText" text="CLB will have no effect.">
      <formula>NOT(ISERROR(SEARCH("CLB will have no effect.",H439)))</formula>
    </cfRule>
    <cfRule type="containsText" dxfId="236" priority="240" stopIfTrue="1" operator="containsText" text="CLB will have no effects.">
      <formula>NOT(ISERROR(SEARCH("CLB will have no effects.",H439)))</formula>
    </cfRule>
  </conditionalFormatting>
  <conditionalFormatting sqref="N440">
    <cfRule type="cellIs" dxfId="235" priority="236" operator="greaterThanOrEqual">
      <formula>15</formula>
    </cfRule>
    <cfRule type="cellIs" dxfId="234" priority="237" operator="between">
      <formula>7</formula>
      <formula>14</formula>
    </cfRule>
    <cfRule type="cellIs" dxfId="233" priority="238" operator="lessThan">
      <formula>7</formula>
    </cfRule>
  </conditionalFormatting>
  <conditionalFormatting sqref="H440">
    <cfRule type="cellIs" dxfId="232" priority="233" operator="equal">
      <formula>"CLB close Command will be generated by Firmware of iiSC board"</formula>
    </cfRule>
  </conditionalFormatting>
  <conditionalFormatting sqref="H440">
    <cfRule type="cellIs" dxfId="231" priority="234" operator="equal">
      <formula>"Heartbeat of iiSC board to CLB board will stop."</formula>
    </cfRule>
    <cfRule type="cellIs" dxfId="230" priority="235" operator="equal">
      <formula>"CLB will have no effect"</formula>
    </cfRule>
  </conditionalFormatting>
  <conditionalFormatting sqref="H440">
    <cfRule type="containsText" dxfId="229" priority="231" operator="containsText" text="CLB will have no effect.">
      <formula>NOT(ISERROR(SEARCH("CLB will have no effect.",H440)))</formula>
    </cfRule>
    <cfRule type="containsText" dxfId="228" priority="232" stopIfTrue="1" operator="containsText" text="CLB will have no effects.">
      <formula>NOT(ISERROR(SEARCH("CLB will have no effects.",H440)))</formula>
    </cfRule>
  </conditionalFormatting>
  <conditionalFormatting sqref="N442">
    <cfRule type="cellIs" dxfId="227" priority="228" operator="greaterThanOrEqual">
      <formula>15</formula>
    </cfRule>
    <cfRule type="cellIs" dxfId="226" priority="229" operator="between">
      <formula>7</formula>
      <formula>14</formula>
    </cfRule>
    <cfRule type="cellIs" dxfId="225" priority="230" operator="lessThan">
      <formula>7</formula>
    </cfRule>
  </conditionalFormatting>
  <conditionalFormatting sqref="H442">
    <cfRule type="cellIs" dxfId="224" priority="225" operator="equal">
      <formula>"CLB close Command will be generated by Firmware of iiSC board"</formula>
    </cfRule>
  </conditionalFormatting>
  <conditionalFormatting sqref="H442">
    <cfRule type="cellIs" dxfId="223" priority="226" operator="equal">
      <formula>"Heartbeat of iiSC board to CLB board will stop."</formula>
    </cfRule>
    <cfRule type="cellIs" dxfId="222" priority="227" operator="equal">
      <formula>"CLB will have no effect"</formula>
    </cfRule>
  </conditionalFormatting>
  <conditionalFormatting sqref="N447">
    <cfRule type="cellIs" dxfId="221" priority="220" operator="greaterThanOrEqual">
      <formula>15</formula>
    </cfRule>
    <cfRule type="cellIs" dxfId="220" priority="221" operator="between">
      <formula>7</formula>
      <formula>14</formula>
    </cfRule>
    <cfRule type="cellIs" dxfId="219" priority="222" operator="lessThan">
      <formula>7</formula>
    </cfRule>
  </conditionalFormatting>
  <conditionalFormatting sqref="H447">
    <cfRule type="cellIs" dxfId="218" priority="217" operator="equal">
      <formula>"CLB close Command will be generated by Firmware of iiSC board"</formula>
    </cfRule>
  </conditionalFormatting>
  <conditionalFormatting sqref="H447">
    <cfRule type="cellIs" dxfId="217" priority="218" operator="equal">
      <formula>"Heartbeat of iiSC board to CLB board will stop."</formula>
    </cfRule>
    <cfRule type="cellIs" dxfId="216" priority="219" operator="equal">
      <formula>"CLB will have no effect"</formula>
    </cfRule>
  </conditionalFormatting>
  <conditionalFormatting sqref="N559">
    <cfRule type="cellIs" dxfId="215" priority="209" operator="greaterThanOrEqual">
      <formula>15</formula>
    </cfRule>
    <cfRule type="cellIs" dxfId="214" priority="210" operator="between">
      <formula>7</formula>
      <formula>14</formula>
    </cfRule>
    <cfRule type="cellIs" dxfId="213" priority="211" operator="lessThan">
      <formula>7</formula>
    </cfRule>
  </conditionalFormatting>
  <conditionalFormatting sqref="H559">
    <cfRule type="cellIs" dxfId="212" priority="212" operator="equal">
      <formula>"CLB close Command will be generated by Firmware of iiSC board"</formula>
    </cfRule>
  </conditionalFormatting>
  <conditionalFormatting sqref="H559">
    <cfRule type="cellIs" dxfId="211" priority="213" operator="equal">
      <formula>"Heartbeat of iiSC board to CLB board will stop."</formula>
    </cfRule>
    <cfRule type="cellIs" dxfId="210" priority="214" stopIfTrue="1" operator="equal">
      <formula>"CLB will have no effect"</formula>
    </cfRule>
  </conditionalFormatting>
  <conditionalFormatting sqref="H559">
    <cfRule type="containsText" dxfId="209" priority="207" operator="containsText" text="CLB will have no effect.">
      <formula>NOT(ISERROR(SEARCH("CLB will have no effect.",H559)))</formula>
    </cfRule>
    <cfRule type="containsText" dxfId="208" priority="208" stopIfTrue="1" operator="containsText" text="CLB will have no effects.">
      <formula>NOT(ISERROR(SEARCH("CLB will have no effects.",H559)))</formula>
    </cfRule>
  </conditionalFormatting>
  <conditionalFormatting sqref="N561">
    <cfRule type="cellIs" dxfId="207" priority="201" operator="greaterThanOrEqual">
      <formula>15</formula>
    </cfRule>
    <cfRule type="cellIs" dxfId="206" priority="202" operator="between">
      <formula>7</formula>
      <formula>14</formula>
    </cfRule>
    <cfRule type="cellIs" dxfId="205" priority="203" operator="lessThan">
      <formula>7</formula>
    </cfRule>
  </conditionalFormatting>
  <conditionalFormatting sqref="H561">
    <cfRule type="cellIs" dxfId="204" priority="204" operator="equal">
      <formula>"CLB close Command will be generated by Firmware of iiSC board"</formula>
    </cfRule>
  </conditionalFormatting>
  <conditionalFormatting sqref="H561">
    <cfRule type="cellIs" dxfId="203" priority="205" operator="equal">
      <formula>"Heartbeat of iiSC board to CLB board will stop."</formula>
    </cfRule>
    <cfRule type="cellIs" dxfId="202" priority="206" stopIfTrue="1" operator="equal">
      <formula>"CLB will have no effect"</formula>
    </cfRule>
  </conditionalFormatting>
  <conditionalFormatting sqref="H561">
    <cfRule type="containsText" dxfId="201" priority="199" operator="containsText" text="CLB will have no effect.">
      <formula>NOT(ISERROR(SEARCH("CLB will have no effect.",H561)))</formula>
    </cfRule>
    <cfRule type="containsText" dxfId="200" priority="200" stopIfTrue="1" operator="containsText" text="CLB will have no effects.">
      <formula>NOT(ISERROR(SEARCH("CLB will have no effects.",H561)))</formula>
    </cfRule>
  </conditionalFormatting>
  <conditionalFormatting sqref="N562">
    <cfRule type="cellIs" dxfId="199" priority="193" operator="greaterThanOrEqual">
      <formula>15</formula>
    </cfRule>
    <cfRule type="cellIs" dxfId="198" priority="194" operator="between">
      <formula>7</formula>
      <formula>14</formula>
    </cfRule>
    <cfRule type="cellIs" dxfId="197" priority="195" operator="lessThan">
      <formula>7</formula>
    </cfRule>
  </conditionalFormatting>
  <conditionalFormatting sqref="H562">
    <cfRule type="cellIs" dxfId="196" priority="196" operator="equal">
      <formula>"CLB close Command will be generated by Firmware of iiSC board"</formula>
    </cfRule>
  </conditionalFormatting>
  <conditionalFormatting sqref="H562">
    <cfRule type="cellIs" dxfId="195" priority="197" operator="equal">
      <formula>"Heartbeat of iiSC board to CLB board will stop."</formula>
    </cfRule>
    <cfRule type="cellIs" dxfId="194" priority="198" stopIfTrue="1" operator="equal">
      <formula>"CLB will have no effect"</formula>
    </cfRule>
  </conditionalFormatting>
  <conditionalFormatting sqref="H562">
    <cfRule type="containsText" dxfId="193" priority="191" operator="containsText" text="CLB will have no effect.">
      <formula>NOT(ISERROR(SEARCH("CLB will have no effect.",H562)))</formula>
    </cfRule>
    <cfRule type="containsText" dxfId="192" priority="192" stopIfTrue="1" operator="containsText" text="CLB will have no effects.">
      <formula>NOT(ISERROR(SEARCH("CLB will have no effects.",H562)))</formula>
    </cfRule>
  </conditionalFormatting>
  <conditionalFormatting sqref="N563">
    <cfRule type="cellIs" dxfId="191" priority="185" operator="greaterThanOrEqual">
      <formula>15</formula>
    </cfRule>
    <cfRule type="cellIs" dxfId="190" priority="186" operator="between">
      <formula>7</formula>
      <formula>14</formula>
    </cfRule>
    <cfRule type="cellIs" dxfId="189" priority="187" operator="lessThan">
      <formula>7</formula>
    </cfRule>
  </conditionalFormatting>
  <conditionalFormatting sqref="H563">
    <cfRule type="cellIs" dxfId="188" priority="188" operator="equal">
      <formula>"CLB close Command will be generated by Firmware of iiSC board"</formula>
    </cfRule>
  </conditionalFormatting>
  <conditionalFormatting sqref="H563">
    <cfRule type="cellIs" dxfId="187" priority="189" operator="equal">
      <formula>"Heartbeat of iiSC board to CLB board will stop."</formula>
    </cfRule>
    <cfRule type="cellIs" dxfId="186" priority="190" stopIfTrue="1" operator="equal">
      <formula>"CLB will have no effect"</formula>
    </cfRule>
  </conditionalFormatting>
  <conditionalFormatting sqref="H563">
    <cfRule type="containsText" dxfId="185" priority="183" operator="containsText" text="CLB will have no effect.">
      <formula>NOT(ISERROR(SEARCH("CLB will have no effect.",H563)))</formula>
    </cfRule>
    <cfRule type="containsText" dxfId="184" priority="184" stopIfTrue="1" operator="containsText" text="CLB will have no effects.">
      <formula>NOT(ISERROR(SEARCH("CLB will have no effects.",H563)))</formula>
    </cfRule>
  </conditionalFormatting>
  <conditionalFormatting sqref="N387">
    <cfRule type="cellIs" dxfId="183" priority="180" operator="greaterThanOrEqual">
      <formula>15</formula>
    </cfRule>
    <cfRule type="cellIs" dxfId="182" priority="181" operator="between">
      <formula>7</formula>
      <formula>14</formula>
    </cfRule>
    <cfRule type="cellIs" dxfId="181" priority="182" operator="lessThan">
      <formula>7</formula>
    </cfRule>
  </conditionalFormatting>
  <conditionalFormatting sqref="H387">
    <cfRule type="cellIs" dxfId="180" priority="177" operator="equal">
      <formula>"CLB close Command will be generated by Firmware of iiSC board"</formula>
    </cfRule>
  </conditionalFormatting>
  <conditionalFormatting sqref="H387">
    <cfRule type="cellIs" dxfId="179" priority="178" operator="equal">
      <formula>"Heartbeat of iiSC board to CLB board will stop."</formula>
    </cfRule>
    <cfRule type="cellIs" dxfId="178" priority="179" stopIfTrue="1" operator="equal">
      <formula>"CLB will have no effect"</formula>
    </cfRule>
  </conditionalFormatting>
  <conditionalFormatting sqref="H387">
    <cfRule type="containsText" dxfId="177" priority="175" operator="containsText" text="CLB will have no effect.">
      <formula>NOT(ISERROR(SEARCH("CLB will have no effect.",H387)))</formula>
    </cfRule>
    <cfRule type="containsText" dxfId="176" priority="176" stopIfTrue="1" operator="containsText" text="CLB will have no effects.">
      <formula>NOT(ISERROR(SEARCH("CLB will have no effects.",H387)))</formula>
    </cfRule>
  </conditionalFormatting>
  <conditionalFormatting sqref="N469">
    <cfRule type="cellIs" dxfId="175" priority="169" operator="greaterThanOrEqual">
      <formula>15</formula>
    </cfRule>
    <cfRule type="cellIs" dxfId="174" priority="170" operator="between">
      <formula>7</formula>
      <formula>14</formula>
    </cfRule>
    <cfRule type="cellIs" dxfId="173" priority="171" operator="lessThan">
      <formula>7</formula>
    </cfRule>
  </conditionalFormatting>
  <conditionalFormatting sqref="H469">
    <cfRule type="cellIs" dxfId="172" priority="172" operator="equal">
      <formula>"CLB close Command will be generated by Firmware of iiSC board"</formula>
    </cfRule>
  </conditionalFormatting>
  <conditionalFormatting sqref="H469">
    <cfRule type="cellIs" dxfId="171" priority="173" operator="equal">
      <formula>"Heartbeat of iiSC board to CLB board will stop."</formula>
    </cfRule>
    <cfRule type="cellIs" dxfId="170" priority="174" stopIfTrue="1" operator="equal">
      <formula>"CLB will have no effect"</formula>
    </cfRule>
  </conditionalFormatting>
  <conditionalFormatting sqref="H469">
    <cfRule type="containsText" dxfId="169" priority="167" operator="containsText" text="CLB will have no effect.">
      <formula>NOT(ISERROR(SEARCH("CLB will have no effect.",H469)))</formula>
    </cfRule>
    <cfRule type="containsText" dxfId="168" priority="168" stopIfTrue="1" operator="containsText" text="CLB will have no effects.">
      <formula>NOT(ISERROR(SEARCH("CLB will have no effects.",H469)))</formula>
    </cfRule>
  </conditionalFormatting>
  <conditionalFormatting sqref="N470">
    <cfRule type="cellIs" dxfId="167" priority="161" operator="greaterThanOrEqual">
      <formula>15</formula>
    </cfRule>
    <cfRule type="cellIs" dxfId="166" priority="162" operator="between">
      <formula>7</formula>
      <formula>14</formula>
    </cfRule>
    <cfRule type="cellIs" dxfId="165" priority="163" operator="lessThan">
      <formula>7</formula>
    </cfRule>
  </conditionalFormatting>
  <conditionalFormatting sqref="H470">
    <cfRule type="cellIs" dxfId="164" priority="164" operator="equal">
      <formula>"CLB close Command will be generated by Firmware of iiSC board"</formula>
    </cfRule>
  </conditionalFormatting>
  <conditionalFormatting sqref="H470">
    <cfRule type="cellIs" dxfId="163" priority="165" operator="equal">
      <formula>"Heartbeat of iiSC board to CLB board will stop."</formula>
    </cfRule>
    <cfRule type="cellIs" dxfId="162" priority="166" stopIfTrue="1" operator="equal">
      <formula>"CLB will have no effect"</formula>
    </cfRule>
  </conditionalFormatting>
  <conditionalFormatting sqref="H470">
    <cfRule type="containsText" dxfId="161" priority="159" operator="containsText" text="CLB will have no effect.">
      <formula>NOT(ISERROR(SEARCH("CLB will have no effect.",H470)))</formula>
    </cfRule>
    <cfRule type="containsText" dxfId="160" priority="160" stopIfTrue="1" operator="containsText" text="CLB will have no effects.">
      <formula>NOT(ISERROR(SEARCH("CLB will have no effects.",H470)))</formula>
    </cfRule>
  </conditionalFormatting>
  <conditionalFormatting sqref="H479">
    <cfRule type="cellIs" dxfId="159" priority="156" operator="equal">
      <formula>"CLB close Command will be generated by Firmware of iiSC board"</formula>
    </cfRule>
  </conditionalFormatting>
  <conditionalFormatting sqref="H479">
    <cfRule type="cellIs" dxfId="158" priority="157" operator="equal">
      <formula>"Heartbeat of iiSC board to CLB board will stop."</formula>
    </cfRule>
    <cfRule type="cellIs" dxfId="157" priority="158" stopIfTrue="1" operator="equal">
      <formula>"CLB will have no effect"</formula>
    </cfRule>
  </conditionalFormatting>
  <conditionalFormatting sqref="H479">
    <cfRule type="containsText" dxfId="156" priority="154" operator="containsText" text="CLB will have no effect.">
      <formula>NOT(ISERROR(SEARCH("CLB will have no effect.",H479)))</formula>
    </cfRule>
    <cfRule type="containsText" dxfId="155" priority="155" stopIfTrue="1" operator="containsText" text="CLB will have no effects.">
      <formula>NOT(ISERROR(SEARCH("CLB will have no effects.",H479)))</formula>
    </cfRule>
  </conditionalFormatting>
  <conditionalFormatting sqref="N509">
    <cfRule type="cellIs" dxfId="154" priority="148" operator="greaterThanOrEqual">
      <formula>15</formula>
    </cfRule>
    <cfRule type="cellIs" dxfId="153" priority="149" operator="between">
      <formula>7</formula>
      <formula>14</formula>
    </cfRule>
    <cfRule type="cellIs" dxfId="152" priority="150" operator="lessThan">
      <formula>7</formula>
    </cfRule>
  </conditionalFormatting>
  <conditionalFormatting sqref="H509">
    <cfRule type="cellIs" dxfId="151" priority="151" operator="equal">
      <formula>"CLB close Command will be generated by Firmware of iiSC board"</formula>
    </cfRule>
  </conditionalFormatting>
  <conditionalFormatting sqref="H509">
    <cfRule type="cellIs" dxfId="150" priority="152" operator="equal">
      <formula>"Heartbeat of iiSC board to CLB board will stop."</formula>
    </cfRule>
    <cfRule type="cellIs" dxfId="149" priority="153" stopIfTrue="1" operator="equal">
      <formula>"CLB will have no effect"</formula>
    </cfRule>
  </conditionalFormatting>
  <conditionalFormatting sqref="H509">
    <cfRule type="containsText" dxfId="148" priority="146" operator="containsText" text="CLB will have no effect.">
      <formula>NOT(ISERROR(SEARCH("CLB will have no effect.",H509)))</formula>
    </cfRule>
    <cfRule type="containsText" dxfId="147" priority="147" stopIfTrue="1" operator="containsText" text="CLB will have no effects.">
      <formula>NOT(ISERROR(SEARCH("CLB will have no effects.",H509)))</formula>
    </cfRule>
  </conditionalFormatting>
  <conditionalFormatting sqref="H1232">
    <cfRule type="cellIs" dxfId="146" priority="143" operator="equal">
      <formula>"CLB close Command will be generated by Firmware of iiSC board"</formula>
    </cfRule>
  </conditionalFormatting>
  <conditionalFormatting sqref="H1232">
    <cfRule type="cellIs" dxfId="145" priority="144" operator="equal">
      <formula>"Heartbeat of iiSC board to CLB board will stop."</formula>
    </cfRule>
    <cfRule type="cellIs" dxfId="144" priority="145" stopIfTrue="1" operator="equal">
      <formula>"CLB will have no effect"</formula>
    </cfRule>
  </conditionalFormatting>
  <conditionalFormatting sqref="H1232">
    <cfRule type="containsText" dxfId="143" priority="141" operator="containsText" text="CLB will have no effect.">
      <formula>NOT(ISERROR(SEARCH("CLB will have no effect.",H1232)))</formula>
    </cfRule>
    <cfRule type="containsText" dxfId="142" priority="142" stopIfTrue="1" operator="containsText" text="CLB will have no effects.">
      <formula>NOT(ISERROR(SEARCH("CLB will have no effects.",H1232)))</formula>
    </cfRule>
  </conditionalFormatting>
  <conditionalFormatting sqref="A4:A2188">
    <cfRule type="duplicateValues" dxfId="141" priority="4026"/>
  </conditionalFormatting>
  <conditionalFormatting sqref="C6:C1412 C1415:C1938 C1941:C2188">
    <cfRule type="duplicateValues" dxfId="140" priority="4028"/>
  </conditionalFormatting>
  <conditionalFormatting sqref="N1413:N1414">
    <cfRule type="cellIs" dxfId="139" priority="134" operator="greaterThanOrEqual">
      <formula>15</formula>
    </cfRule>
    <cfRule type="cellIs" dxfId="138" priority="135" operator="between">
      <formula>7</formula>
      <formula>14</formula>
    </cfRule>
    <cfRule type="cellIs" dxfId="137" priority="136" operator="lessThan">
      <formula>7</formula>
    </cfRule>
  </conditionalFormatting>
  <conditionalFormatting sqref="H1413:H1414">
    <cfRule type="cellIs" dxfId="136" priority="137" operator="equal">
      <formula>"CLB close Command will be generated by Firmware of iiSC board"</formula>
    </cfRule>
  </conditionalFormatting>
  <conditionalFormatting sqref="H1413:H1414">
    <cfRule type="cellIs" dxfId="135" priority="138" operator="equal">
      <formula>"Heartbeat of iiSC board to CLB board will stop."</formula>
    </cfRule>
    <cfRule type="cellIs" dxfId="134" priority="139" stopIfTrue="1" operator="equal">
      <formula>"CLB will have no effect"</formula>
    </cfRule>
  </conditionalFormatting>
  <conditionalFormatting sqref="H1413:H1414">
    <cfRule type="containsText" dxfId="133" priority="132" operator="containsText" text="CLB will have no effect.">
      <formula>NOT(ISERROR(SEARCH("CLB will have no effect.",H1413)))</formula>
    </cfRule>
    <cfRule type="containsText" dxfId="132" priority="133" stopIfTrue="1" operator="containsText" text="CLB will have no effects.">
      <formula>NOT(ISERROR(SEARCH("CLB will have no effects.",H1413)))</formula>
    </cfRule>
  </conditionalFormatting>
  <conditionalFormatting sqref="C1413:C1414">
    <cfRule type="duplicateValues" dxfId="131" priority="140"/>
  </conditionalFormatting>
  <conditionalFormatting sqref="N1427">
    <cfRule type="cellIs" dxfId="130" priority="126" operator="greaterThanOrEqual">
      <formula>15</formula>
    </cfRule>
    <cfRule type="cellIs" dxfId="129" priority="127" operator="between">
      <formula>7</formula>
      <formula>14</formula>
    </cfRule>
    <cfRule type="cellIs" dxfId="128" priority="128" operator="lessThan">
      <formula>7</formula>
    </cfRule>
  </conditionalFormatting>
  <conditionalFormatting sqref="H1427">
    <cfRule type="cellIs" dxfId="127" priority="129" operator="equal">
      <formula>"CLB close Command will be generated by Firmware of iiSC board"</formula>
    </cfRule>
  </conditionalFormatting>
  <conditionalFormatting sqref="H1427">
    <cfRule type="cellIs" dxfId="126" priority="130" operator="equal">
      <formula>"Heartbeat of iiSC board to CLB board will stop."</formula>
    </cfRule>
    <cfRule type="cellIs" dxfId="125" priority="131" stopIfTrue="1" operator="equal">
      <formula>"CLB will have no effect"</formula>
    </cfRule>
  </conditionalFormatting>
  <conditionalFormatting sqref="H1427">
    <cfRule type="containsText" dxfId="124" priority="124" operator="containsText" text="CLB will have no effect.">
      <formula>NOT(ISERROR(SEARCH("CLB will have no effect.",H1427)))</formula>
    </cfRule>
    <cfRule type="containsText" dxfId="123" priority="125" stopIfTrue="1" operator="containsText" text="CLB will have no effects.">
      <formula>NOT(ISERROR(SEARCH("CLB will have no effects.",H1427)))</formula>
    </cfRule>
  </conditionalFormatting>
  <conditionalFormatting sqref="N1430">
    <cfRule type="cellIs" dxfId="122" priority="118" operator="greaterThanOrEqual">
      <formula>15</formula>
    </cfRule>
    <cfRule type="cellIs" dxfId="121" priority="119" operator="between">
      <formula>7</formula>
      <formula>14</formula>
    </cfRule>
    <cfRule type="cellIs" dxfId="120" priority="120" operator="lessThan">
      <formula>7</formula>
    </cfRule>
  </conditionalFormatting>
  <conditionalFormatting sqref="H1430">
    <cfRule type="cellIs" dxfId="119" priority="121" operator="equal">
      <formula>"CLB close Command will be generated by Firmware of iiSC board"</formula>
    </cfRule>
  </conditionalFormatting>
  <conditionalFormatting sqref="H1430">
    <cfRule type="cellIs" dxfId="118" priority="122" operator="equal">
      <formula>"Heartbeat of iiSC board to CLB board will stop."</formula>
    </cfRule>
    <cfRule type="cellIs" dxfId="117" priority="123" stopIfTrue="1" operator="equal">
      <formula>"CLB will have no effect"</formula>
    </cfRule>
  </conditionalFormatting>
  <conditionalFormatting sqref="H1430">
    <cfRule type="containsText" dxfId="116" priority="116" operator="containsText" text="CLB will have no effect.">
      <formula>NOT(ISERROR(SEARCH("CLB will have no effect.",H1430)))</formula>
    </cfRule>
    <cfRule type="containsText" dxfId="115" priority="117" stopIfTrue="1" operator="containsText" text="CLB will have no effects.">
      <formula>NOT(ISERROR(SEARCH("CLB will have no effects.",H1430)))</formula>
    </cfRule>
  </conditionalFormatting>
  <conditionalFormatting sqref="H1475">
    <cfRule type="cellIs" dxfId="114" priority="113" operator="equal">
      <formula>"CLB close Command will be generated by Firmware of iiSC board"</formula>
    </cfRule>
  </conditionalFormatting>
  <conditionalFormatting sqref="H1475">
    <cfRule type="cellIs" dxfId="113" priority="114" operator="equal">
      <formula>"Heartbeat of iiSC board to CLB board will stop."</formula>
    </cfRule>
    <cfRule type="cellIs" dxfId="112" priority="115" operator="equal">
      <formula>"CLB will have no effect"</formula>
    </cfRule>
  </conditionalFormatting>
  <conditionalFormatting sqref="H1475">
    <cfRule type="containsText" dxfId="111" priority="111" operator="containsText" text="CLB will have no effect.">
      <formula>NOT(ISERROR(SEARCH("CLB will have no effect.",H1475)))</formula>
    </cfRule>
    <cfRule type="containsText" dxfId="110" priority="112" stopIfTrue="1" operator="containsText" text="CLB will have no effects.">
      <formula>NOT(ISERROR(SEARCH("CLB will have no effects.",H1475)))</formula>
    </cfRule>
  </conditionalFormatting>
  <conditionalFormatting sqref="H1590">
    <cfRule type="cellIs" dxfId="109" priority="108" operator="equal">
      <formula>"CLB close Command will be generated by Firmware of iiSC board"</formula>
    </cfRule>
  </conditionalFormatting>
  <conditionalFormatting sqref="H1590">
    <cfRule type="cellIs" dxfId="108" priority="109" operator="equal">
      <formula>"Heartbeat of iiSC board to CLB board will stop."</formula>
    </cfRule>
    <cfRule type="cellIs" dxfId="107" priority="110" stopIfTrue="1" operator="equal">
      <formula>"CLB will have no effect"</formula>
    </cfRule>
  </conditionalFormatting>
  <conditionalFormatting sqref="H1590">
    <cfRule type="containsText" dxfId="106" priority="106" operator="containsText" text="CLB will have no effect.">
      <formula>NOT(ISERROR(SEARCH("CLB will have no effect.",H1590)))</formula>
    </cfRule>
    <cfRule type="containsText" dxfId="105" priority="107" stopIfTrue="1" operator="containsText" text="CLB will have no effects.">
      <formula>NOT(ISERROR(SEARCH("CLB will have no effects.",H1590)))</formula>
    </cfRule>
  </conditionalFormatting>
  <conditionalFormatting sqref="H1642">
    <cfRule type="cellIs" dxfId="104" priority="103" operator="equal">
      <formula>"CLB close Command will be generated by Firmware of iiSC board"</formula>
    </cfRule>
  </conditionalFormatting>
  <conditionalFormatting sqref="H1642">
    <cfRule type="cellIs" dxfId="103" priority="104" operator="equal">
      <formula>"Heartbeat of iiSC board to CLB board will stop."</formula>
    </cfRule>
    <cfRule type="cellIs" dxfId="102" priority="105" stopIfTrue="1" operator="equal">
      <formula>"CLB will have no effect"</formula>
    </cfRule>
  </conditionalFormatting>
  <conditionalFormatting sqref="H1642">
    <cfRule type="containsText" dxfId="101" priority="101" operator="containsText" text="CLB will have no effect.">
      <formula>NOT(ISERROR(SEARCH("CLB will have no effect.",H1642)))</formula>
    </cfRule>
    <cfRule type="containsText" dxfId="100" priority="102" stopIfTrue="1" operator="containsText" text="CLB will have no effects.">
      <formula>NOT(ISERROR(SEARCH("CLB will have no effects.",H1642)))</formula>
    </cfRule>
  </conditionalFormatting>
  <conditionalFormatting sqref="N47:O47">
    <cfRule type="cellIs" dxfId="99" priority="98" operator="equal">
      <formula>"CLB close Command will be generated by Firmware of iiSC board"</formula>
    </cfRule>
  </conditionalFormatting>
  <conditionalFormatting sqref="N47:O47">
    <cfRule type="cellIs" dxfId="98" priority="99" operator="equal">
      <formula>"Heartbeat of iiSC board to CLB board will stop."</formula>
    </cfRule>
    <cfRule type="cellIs" dxfId="97" priority="100" stopIfTrue="1" operator="equal">
      <formula>"CLB will have no effect"</formula>
    </cfRule>
  </conditionalFormatting>
  <conditionalFormatting sqref="N47:O47">
    <cfRule type="containsText" dxfId="96" priority="96" operator="containsText" text="CLB will have no effect.">
      <formula>NOT(ISERROR(SEARCH("CLB will have no effect.",N47)))</formula>
    </cfRule>
    <cfRule type="containsText" dxfId="95" priority="97" stopIfTrue="1" operator="containsText" text="CLB will have no effects.">
      <formula>NOT(ISERROR(SEARCH("CLB will have no effects.",N47)))</formula>
    </cfRule>
  </conditionalFormatting>
  <conditionalFormatting sqref="N72:O72">
    <cfRule type="cellIs" dxfId="94" priority="93" operator="equal">
      <formula>"CLB close Command will be generated by Firmware of iiSC board"</formula>
    </cfRule>
  </conditionalFormatting>
  <conditionalFormatting sqref="N72:O72">
    <cfRule type="cellIs" dxfId="93" priority="94" operator="equal">
      <formula>"Heartbeat of iiSC board to CLB board will stop."</formula>
    </cfRule>
    <cfRule type="cellIs" dxfId="92" priority="95" stopIfTrue="1" operator="equal">
      <formula>"CLB will have no effect"</formula>
    </cfRule>
  </conditionalFormatting>
  <conditionalFormatting sqref="N72:O72">
    <cfRule type="containsText" dxfId="91" priority="91" operator="containsText" text="CLB will have no effect.">
      <formula>NOT(ISERROR(SEARCH("CLB will have no effect.",N72)))</formula>
    </cfRule>
    <cfRule type="containsText" dxfId="90" priority="92" stopIfTrue="1" operator="containsText" text="CLB will have no effects.">
      <formula>NOT(ISERROR(SEARCH("CLB will have no effects.",N72)))</formula>
    </cfRule>
  </conditionalFormatting>
  <conditionalFormatting sqref="N157:O157">
    <cfRule type="cellIs" dxfId="89" priority="88" operator="equal">
      <formula>"CLB close Command will be generated by Firmware of iiSC board"</formula>
    </cfRule>
  </conditionalFormatting>
  <conditionalFormatting sqref="N157:O157">
    <cfRule type="cellIs" dxfId="88" priority="89" operator="equal">
      <formula>"Heartbeat of iiSC board to CLB board will stop."</formula>
    </cfRule>
    <cfRule type="cellIs" dxfId="87" priority="90" stopIfTrue="1" operator="equal">
      <formula>"CLB will have no effect"</formula>
    </cfRule>
  </conditionalFormatting>
  <conditionalFormatting sqref="N157:O157">
    <cfRule type="containsText" dxfId="86" priority="86" operator="containsText" text="CLB will have no effect.">
      <formula>NOT(ISERROR(SEARCH("CLB will have no effect.",N157)))</formula>
    </cfRule>
    <cfRule type="containsText" dxfId="85" priority="87" stopIfTrue="1" operator="containsText" text="CLB will have no effects.">
      <formula>NOT(ISERROR(SEARCH("CLB will have no effects.",N157)))</formula>
    </cfRule>
  </conditionalFormatting>
  <conditionalFormatting sqref="N328:O328">
    <cfRule type="cellIs" dxfId="84" priority="83" operator="equal">
      <formula>"CLB close Command will be generated by Firmware of iiSC board"</formula>
    </cfRule>
  </conditionalFormatting>
  <conditionalFormatting sqref="N328:O328">
    <cfRule type="cellIs" dxfId="83" priority="84" operator="equal">
      <formula>"Heartbeat of iiSC board to CLB board will stop."</formula>
    </cfRule>
    <cfRule type="cellIs" dxfId="82" priority="85" stopIfTrue="1" operator="equal">
      <formula>"CLB will have no effect"</formula>
    </cfRule>
  </conditionalFormatting>
  <conditionalFormatting sqref="N328:O328">
    <cfRule type="containsText" dxfId="81" priority="81" operator="containsText" text="CLB will have no effect.">
      <formula>NOT(ISERROR(SEARCH("CLB will have no effect.",N328)))</formula>
    </cfRule>
    <cfRule type="containsText" dxfId="80" priority="82" stopIfTrue="1" operator="containsText" text="CLB will have no effects.">
      <formula>NOT(ISERROR(SEARCH("CLB will have no effects.",N328)))</formula>
    </cfRule>
  </conditionalFormatting>
  <conditionalFormatting sqref="N397:O397">
    <cfRule type="cellIs" dxfId="79" priority="78" operator="equal">
      <formula>"CLB close Command will be generated by Firmware of iiSC board"</formula>
    </cfRule>
  </conditionalFormatting>
  <conditionalFormatting sqref="N397:O397">
    <cfRule type="cellIs" dxfId="78" priority="79" operator="equal">
      <formula>"Heartbeat of iiSC board to CLB board will stop."</formula>
    </cfRule>
    <cfRule type="cellIs" dxfId="77" priority="80" stopIfTrue="1" operator="equal">
      <formula>"CLB will have no effect"</formula>
    </cfRule>
  </conditionalFormatting>
  <conditionalFormatting sqref="N397:O397">
    <cfRule type="containsText" dxfId="76" priority="76" operator="containsText" text="CLB will have no effect.">
      <formula>NOT(ISERROR(SEARCH("CLB will have no effect.",N397)))</formula>
    </cfRule>
    <cfRule type="containsText" dxfId="75" priority="77" stopIfTrue="1" operator="containsText" text="CLB will have no effects.">
      <formula>NOT(ISERROR(SEARCH("CLB will have no effects.",N397)))</formula>
    </cfRule>
  </conditionalFormatting>
  <conditionalFormatting sqref="N453:O453">
    <cfRule type="cellIs" dxfId="74" priority="73" operator="equal">
      <formula>"CLB close Command will be generated by Firmware of iiSC board"</formula>
    </cfRule>
  </conditionalFormatting>
  <conditionalFormatting sqref="N453:O453">
    <cfRule type="cellIs" dxfId="73" priority="74" operator="equal">
      <formula>"Heartbeat of iiSC board to CLB board will stop."</formula>
    </cfRule>
    <cfRule type="cellIs" dxfId="72" priority="75" stopIfTrue="1" operator="equal">
      <formula>"CLB will have no effect"</formula>
    </cfRule>
  </conditionalFormatting>
  <conditionalFormatting sqref="N453:O453">
    <cfRule type="containsText" dxfId="71" priority="71" operator="containsText" text="CLB will have no effect.">
      <formula>NOT(ISERROR(SEARCH("CLB will have no effect.",N453)))</formula>
    </cfRule>
    <cfRule type="containsText" dxfId="70" priority="72" stopIfTrue="1" operator="containsText" text="CLB will have no effects.">
      <formula>NOT(ISERROR(SEARCH("CLB will have no effects.",N453)))</formula>
    </cfRule>
  </conditionalFormatting>
  <conditionalFormatting sqref="N495:O495">
    <cfRule type="cellIs" dxfId="69" priority="68" operator="equal">
      <formula>"CLB close Command will be generated by Firmware of iiSC board"</formula>
    </cfRule>
  </conditionalFormatting>
  <conditionalFormatting sqref="N495:O495">
    <cfRule type="cellIs" dxfId="68" priority="69" operator="equal">
      <formula>"Heartbeat of iiSC board to CLB board will stop."</formula>
    </cfRule>
    <cfRule type="cellIs" dxfId="67" priority="70" stopIfTrue="1" operator="equal">
      <formula>"CLB will have no effect"</formula>
    </cfRule>
  </conditionalFormatting>
  <conditionalFormatting sqref="N495:O495">
    <cfRule type="containsText" dxfId="66" priority="66" operator="containsText" text="CLB will have no effect.">
      <formula>NOT(ISERROR(SEARCH("CLB will have no effect.",N495)))</formula>
    </cfRule>
    <cfRule type="containsText" dxfId="65" priority="67" stopIfTrue="1" operator="containsText" text="CLB will have no effects.">
      <formula>NOT(ISERROR(SEARCH("CLB will have no effects.",N495)))</formula>
    </cfRule>
  </conditionalFormatting>
  <conditionalFormatting sqref="N512:O512">
    <cfRule type="cellIs" dxfId="64" priority="63" operator="equal">
      <formula>"CLB close Command will be generated by Firmware of iiSC board"</formula>
    </cfRule>
  </conditionalFormatting>
  <conditionalFormatting sqref="N512:O512">
    <cfRule type="cellIs" dxfId="63" priority="64" operator="equal">
      <formula>"Heartbeat of iiSC board to CLB board will stop."</formula>
    </cfRule>
    <cfRule type="cellIs" dxfId="62" priority="65" stopIfTrue="1" operator="equal">
      <formula>"CLB will have no effect"</formula>
    </cfRule>
  </conditionalFormatting>
  <conditionalFormatting sqref="N512:O512">
    <cfRule type="containsText" dxfId="61" priority="61" operator="containsText" text="CLB will have no effect.">
      <formula>NOT(ISERROR(SEARCH("CLB will have no effect.",N512)))</formula>
    </cfRule>
    <cfRule type="containsText" dxfId="60" priority="62" stopIfTrue="1" operator="containsText" text="CLB will have no effects.">
      <formula>NOT(ISERROR(SEARCH("CLB will have no effects.",N512)))</formula>
    </cfRule>
  </conditionalFormatting>
  <conditionalFormatting sqref="N601:O601">
    <cfRule type="cellIs" dxfId="59" priority="58" operator="equal">
      <formula>"CLB close Command will be generated by Firmware of iiSC board"</formula>
    </cfRule>
  </conditionalFormatting>
  <conditionalFormatting sqref="N601:O601">
    <cfRule type="cellIs" dxfId="58" priority="59" operator="equal">
      <formula>"Heartbeat of iiSC board to CLB board will stop."</formula>
    </cfRule>
    <cfRule type="cellIs" dxfId="57" priority="60" stopIfTrue="1" operator="equal">
      <formula>"CLB will have no effect"</formula>
    </cfRule>
  </conditionalFormatting>
  <conditionalFormatting sqref="N601:O601">
    <cfRule type="containsText" dxfId="56" priority="56" operator="containsText" text="CLB will have no effect.">
      <formula>NOT(ISERROR(SEARCH("CLB will have no effect.",N601)))</formula>
    </cfRule>
    <cfRule type="containsText" dxfId="55" priority="57" stopIfTrue="1" operator="containsText" text="CLB will have no effects.">
      <formula>NOT(ISERROR(SEARCH("CLB will have no effects.",N601)))</formula>
    </cfRule>
  </conditionalFormatting>
  <conditionalFormatting sqref="N629:O629">
    <cfRule type="cellIs" dxfId="54" priority="53" operator="equal">
      <formula>"CLB close Command will be generated by Firmware of iiSC board"</formula>
    </cfRule>
  </conditionalFormatting>
  <conditionalFormatting sqref="N629:O629">
    <cfRule type="cellIs" dxfId="53" priority="54" operator="equal">
      <formula>"Heartbeat of iiSC board to CLB board will stop."</formula>
    </cfRule>
    <cfRule type="cellIs" dxfId="52" priority="55" stopIfTrue="1" operator="equal">
      <formula>"CLB will have no effect"</formula>
    </cfRule>
  </conditionalFormatting>
  <conditionalFormatting sqref="N629:O629">
    <cfRule type="containsText" dxfId="51" priority="51" operator="containsText" text="CLB will have no effect.">
      <formula>NOT(ISERROR(SEARCH("CLB will have no effect.",N629)))</formula>
    </cfRule>
    <cfRule type="containsText" dxfId="50" priority="52" stopIfTrue="1" operator="containsText" text="CLB will have no effects.">
      <formula>NOT(ISERROR(SEARCH("CLB will have no effects.",N629)))</formula>
    </cfRule>
  </conditionalFormatting>
  <conditionalFormatting sqref="N773:O773">
    <cfRule type="cellIs" dxfId="49" priority="48" operator="equal">
      <formula>"CLB close Command will be generated by Firmware of iiSC board"</formula>
    </cfRule>
  </conditionalFormatting>
  <conditionalFormatting sqref="N773:O773">
    <cfRule type="cellIs" dxfId="48" priority="49" operator="equal">
      <formula>"Heartbeat of iiSC board to CLB board will stop."</formula>
    </cfRule>
    <cfRule type="cellIs" dxfId="47" priority="50" stopIfTrue="1" operator="equal">
      <formula>"CLB will have no effect"</formula>
    </cfRule>
  </conditionalFormatting>
  <conditionalFormatting sqref="N773:O773">
    <cfRule type="containsText" dxfId="46" priority="46" operator="containsText" text="CLB will have no effect.">
      <formula>NOT(ISERROR(SEARCH("CLB will have no effect.",N773)))</formula>
    </cfRule>
    <cfRule type="containsText" dxfId="45" priority="47" stopIfTrue="1" operator="containsText" text="CLB will have no effects.">
      <formula>NOT(ISERROR(SEARCH("CLB will have no effects.",N773)))</formula>
    </cfRule>
  </conditionalFormatting>
  <conditionalFormatting sqref="N800:O800">
    <cfRule type="cellIs" dxfId="44" priority="43" operator="equal">
      <formula>"CLB close Command will be generated by Firmware of iiSC board"</formula>
    </cfRule>
  </conditionalFormatting>
  <conditionalFormatting sqref="N800:O800">
    <cfRule type="cellIs" dxfId="43" priority="44" operator="equal">
      <formula>"Heartbeat of iiSC board to CLB board will stop."</formula>
    </cfRule>
    <cfRule type="cellIs" dxfId="42" priority="45" stopIfTrue="1" operator="equal">
      <formula>"CLB will have no effect"</formula>
    </cfRule>
  </conditionalFormatting>
  <conditionalFormatting sqref="N800:O800">
    <cfRule type="containsText" dxfId="41" priority="41" operator="containsText" text="CLB will have no effect.">
      <formula>NOT(ISERROR(SEARCH("CLB will have no effect.",N800)))</formula>
    </cfRule>
    <cfRule type="containsText" dxfId="40" priority="42" stopIfTrue="1" operator="containsText" text="CLB will have no effects.">
      <formula>NOT(ISERROR(SEARCH("CLB will have no effects.",N800)))</formula>
    </cfRule>
  </conditionalFormatting>
  <conditionalFormatting sqref="N1940">
    <cfRule type="cellIs" dxfId="39" priority="35" operator="greaterThanOrEqual">
      <formula>15</formula>
    </cfRule>
    <cfRule type="cellIs" dxfId="38" priority="36" operator="between">
      <formula>7</formula>
      <formula>14</formula>
    </cfRule>
    <cfRule type="cellIs" dxfId="37" priority="37" operator="lessThan">
      <formula>7</formula>
    </cfRule>
  </conditionalFormatting>
  <conditionalFormatting sqref="H1940">
    <cfRule type="cellIs" dxfId="36" priority="38" operator="equal">
      <formula>"CLB close Command will be generated by Firmware of iiSC board"</formula>
    </cfRule>
  </conditionalFormatting>
  <conditionalFormatting sqref="H1940">
    <cfRule type="cellIs" dxfId="35" priority="39" operator="equal">
      <formula>"Heartbeat of iiSC board to CLB board will stop."</formula>
    </cfRule>
    <cfRule type="cellIs" dxfId="34" priority="40" stopIfTrue="1" operator="equal">
      <formula>"CLB will have no effect"</formula>
    </cfRule>
  </conditionalFormatting>
  <conditionalFormatting sqref="H1940">
    <cfRule type="containsText" dxfId="33" priority="33" operator="containsText" text="CLB will have no effect.">
      <formula>NOT(ISERROR(SEARCH("CLB will have no effect.",H1940)))</formula>
    </cfRule>
    <cfRule type="containsText" dxfId="32" priority="34" stopIfTrue="1" operator="containsText" text="CLB will have no effects.">
      <formula>NOT(ISERROR(SEARCH("CLB will have no effects.",H1940)))</formula>
    </cfRule>
  </conditionalFormatting>
  <conditionalFormatting sqref="N1456">
    <cfRule type="cellIs" dxfId="31" priority="27" operator="greaterThanOrEqual">
      <formula>15</formula>
    </cfRule>
    <cfRule type="cellIs" dxfId="30" priority="28" operator="between">
      <formula>7</formula>
      <formula>14</formula>
    </cfRule>
    <cfRule type="cellIs" dxfId="29" priority="29" operator="lessThan">
      <formula>7</formula>
    </cfRule>
  </conditionalFormatting>
  <conditionalFormatting sqref="H1456">
    <cfRule type="cellIs" dxfId="28" priority="30" operator="equal">
      <formula>"CLB close Command will be generated by Firmware of iiSC board"</formula>
    </cfRule>
  </conditionalFormatting>
  <conditionalFormatting sqref="H1456">
    <cfRule type="cellIs" dxfId="27" priority="31" operator="equal">
      <formula>"Heartbeat of iiSC board to CLB board will stop."</formula>
    </cfRule>
    <cfRule type="cellIs" dxfId="26" priority="32" stopIfTrue="1" operator="equal">
      <formula>"CLB will have no effect"</formula>
    </cfRule>
  </conditionalFormatting>
  <conditionalFormatting sqref="H1456">
    <cfRule type="containsText" dxfId="25" priority="25" operator="containsText" text="CLB will have no effect.">
      <formula>NOT(ISERROR(SEARCH("CLB will have no effect.",H1456)))</formula>
    </cfRule>
    <cfRule type="containsText" dxfId="24" priority="26" stopIfTrue="1" operator="containsText" text="CLB will have no effects.">
      <formula>NOT(ISERROR(SEARCH("CLB will have no effects.",H1456)))</formula>
    </cfRule>
  </conditionalFormatting>
  <conditionalFormatting sqref="N161">
    <cfRule type="cellIs" dxfId="23" priority="19" operator="greaterThanOrEqual">
      <formula>15</formula>
    </cfRule>
    <cfRule type="cellIs" dxfId="22" priority="20" operator="between">
      <formula>7</formula>
      <formula>14</formula>
    </cfRule>
    <cfRule type="cellIs" dxfId="21" priority="21" operator="lessThan">
      <formula>7</formula>
    </cfRule>
  </conditionalFormatting>
  <conditionalFormatting sqref="H161">
    <cfRule type="cellIs" dxfId="20" priority="22" operator="equal">
      <formula>"CLB close Command will be generated by Firmware of iiSC board"</formula>
    </cfRule>
  </conditionalFormatting>
  <conditionalFormatting sqref="H161">
    <cfRule type="cellIs" dxfId="19" priority="23" operator="equal">
      <formula>"Heartbeat of iiSC board to CLB board will stop."</formula>
    </cfRule>
    <cfRule type="cellIs" dxfId="18" priority="24" stopIfTrue="1" operator="equal">
      <formula>"CLB will have no effect"</formula>
    </cfRule>
  </conditionalFormatting>
  <conditionalFormatting sqref="H161">
    <cfRule type="containsText" dxfId="17" priority="17" operator="containsText" text="CLB will have no effect.">
      <formula>NOT(ISERROR(SEARCH("CLB will have no effect.",H161)))</formula>
    </cfRule>
    <cfRule type="containsText" dxfId="16" priority="18" stopIfTrue="1" operator="containsText" text="CLB will have no effects.">
      <formula>NOT(ISERROR(SEARCH("CLB will have no effects.",H161)))</formula>
    </cfRule>
  </conditionalFormatting>
  <conditionalFormatting sqref="N163">
    <cfRule type="cellIs" dxfId="15" priority="11" operator="greaterThanOrEqual">
      <formula>15</formula>
    </cfRule>
    <cfRule type="cellIs" dxfId="14" priority="12" operator="between">
      <formula>7</formula>
      <formula>14</formula>
    </cfRule>
    <cfRule type="cellIs" dxfId="13" priority="13" operator="lessThan">
      <formula>7</formula>
    </cfRule>
  </conditionalFormatting>
  <conditionalFormatting sqref="H163">
    <cfRule type="cellIs" dxfId="12" priority="14" operator="equal">
      <formula>"CLB close Command will be generated by Firmware of iiSC board"</formula>
    </cfRule>
  </conditionalFormatting>
  <conditionalFormatting sqref="H163">
    <cfRule type="cellIs" dxfId="11" priority="15" operator="equal">
      <formula>"Heartbeat of iiSC board to CLB board will stop."</formula>
    </cfRule>
    <cfRule type="cellIs" dxfId="10" priority="16" stopIfTrue="1" operator="equal">
      <formula>"CLB will have no effect"</formula>
    </cfRule>
  </conditionalFormatting>
  <conditionalFormatting sqref="H163">
    <cfRule type="containsText" dxfId="9" priority="9" operator="containsText" text="CLB will have no effect.">
      <formula>NOT(ISERROR(SEARCH("CLB will have no effect.",H163)))</formula>
    </cfRule>
    <cfRule type="containsText" dxfId="8" priority="10" stopIfTrue="1" operator="containsText" text="CLB will have no effects.">
      <formula>NOT(ISERROR(SEARCH("CLB will have no effects.",H163)))</formula>
    </cfRule>
  </conditionalFormatting>
  <conditionalFormatting sqref="N507">
    <cfRule type="cellIs" dxfId="7" priority="3" operator="greaterThanOrEqual">
      <formula>15</formula>
    </cfRule>
    <cfRule type="cellIs" dxfId="6" priority="4" operator="between">
      <formula>7</formula>
      <formula>14</formula>
    </cfRule>
    <cfRule type="cellIs" dxfId="5" priority="5" operator="lessThan">
      <formula>7</formula>
    </cfRule>
  </conditionalFormatting>
  <conditionalFormatting sqref="H507">
    <cfRule type="cellIs" dxfId="4" priority="6" operator="equal">
      <formula>"CLB close Command will be generated by Firmware of iiSC board"</formula>
    </cfRule>
  </conditionalFormatting>
  <conditionalFormatting sqref="H507">
    <cfRule type="cellIs" dxfId="3" priority="7" operator="equal">
      <formula>"Heartbeat of iiSC board to CLB board will stop."</formula>
    </cfRule>
    <cfRule type="cellIs" dxfId="2" priority="8" stopIfTrue="1" operator="equal">
      <formula>"CLB will have no effect"</formula>
    </cfRule>
  </conditionalFormatting>
  <conditionalFormatting sqref="H507">
    <cfRule type="containsText" dxfId="1" priority="1" operator="containsText" text="CLB will have no effect.">
      <formula>NOT(ISERROR(SEARCH("CLB will have no effect.",H507)))</formula>
    </cfRule>
    <cfRule type="containsText" dxfId="0" priority="2" stopIfTrue="1" operator="containsText" text="CLB will have no effects.">
      <formula>NOT(ISERROR(SEARCH("CLB will have no effects.",H507)))</formula>
    </cfRule>
  </conditionalFormatting>
  <dataValidations disablePrompts="1" count="3">
    <dataValidation type="whole" allowBlank="1" showInputMessage="1" showErrorMessage="1" errorTitle="Occurrence Score" error="Occurrence Score should be 1 to 5." sqref="L969 L1116 L1144 M1117:M1143 L993:L994 M1145:M1353 M1360:M1048576 M4:M1115" xr:uid="{00000000-0002-0000-0500-000001000000}">
      <formula1>1</formula1>
      <formula2>5</formula2>
    </dataValidation>
    <dataValidation type="whole" allowBlank="1" showInputMessage="1" showErrorMessage="1" errorTitle="Detection Score" error="Detection Score should be 1 to 5." sqref="Q997:Q998 Q1029 Q1008:Q1009 P975:P985 Q1042:Q1071 P969 Q1117:Q1143 Q1032:Q1040 P1116 Q1073:Q1115 P1144 Q1145:Q1048576 Q4:Q990" xr:uid="{00000000-0002-0000-0500-000000000000}">
      <formula1>1</formula1>
      <formula2>5</formula2>
    </dataValidation>
    <dataValidation type="whole" allowBlank="1" showInputMessage="1" showErrorMessage="1" errorTitle="Severity Score" error="Severity Score should be 1 to 5." sqref="J1117:J1143 I1116 I1144 J1145:J1048576 J4:J1115" xr:uid="{00000000-0002-0000-0500-000002000000}">
      <formula1>1</formula1>
      <formula2>5</formula2>
    </dataValidation>
  </dataValidations>
  <pageMargins left="0.75" right="0.75" top="0.61" bottom="0.68" header="0.5" footer="0.25"/>
  <pageSetup paperSize="5" scale="17" fitToHeight="48" orientation="landscape" r:id="rId1"/>
  <headerFooter alignWithMargins="0"/>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2C11A6B-86AD-49E1-885F-B1F2922D7350}">
          <x14:formula1>
            <xm:f>'/Users/ocheltree/Library/Containers/com.microsoft.Excel/Data/Documents/\\fs01\Smartwires-QA\Smart Wires Work Streams\FMECA\3. SmartValve 1.04\3. PCBAs\iiDCE FMECA\Rev 6\[FMECA -iiDCE Rev6 (P111868).xlsb.xlsx]Data Validation'!#REF!</xm:f>
          </x14:formula1>
          <xm:sqref>AD1144 AD1116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4"/>
  <sheetViews>
    <sheetView workbookViewId="0">
      <selection activeCell="A8" sqref="A8"/>
    </sheetView>
  </sheetViews>
  <sheetFormatPr defaultColWidth="8.85546875" defaultRowHeight="12.75" x14ac:dyDescent="0.2"/>
  <cols>
    <col min="1" max="1" width="14.7109375" bestFit="1" customWidth="1"/>
  </cols>
  <sheetData>
    <row r="1" spans="1:1" x14ac:dyDescent="0.2">
      <c r="A1" s="67" t="s">
        <v>106</v>
      </c>
    </row>
    <row r="2" spans="1:1" x14ac:dyDescent="0.2">
      <c r="A2" t="s">
        <v>108</v>
      </c>
    </row>
    <row r="3" spans="1:1" x14ac:dyDescent="0.2">
      <c r="A3" s="67" t="s">
        <v>110</v>
      </c>
    </row>
    <row r="4" spans="1:1" x14ac:dyDescent="0.2">
      <c r="A4" s="67" t="s">
        <v>109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BBC4C2D3967A4690353A0179DF5447" ma:contentTypeVersion="2" ma:contentTypeDescription="Create a new document." ma:contentTypeScope="" ma:versionID="ca63754b0b9f69cc6cedf4a586266cca">
  <xsd:schema xmlns:xsd="http://www.w3.org/2001/XMLSchema" xmlns:xs="http://www.w3.org/2001/XMLSchema" xmlns:p="http://schemas.microsoft.com/office/2006/metadata/properties" xmlns:ns2="d9639f94-6464-451d-9dd7-750d9b2bec31" targetNamespace="http://schemas.microsoft.com/office/2006/metadata/properties" ma:root="true" ma:fieldsID="a239186ef32374974f21c7b43a509ba4" ns2:_="">
    <xsd:import namespace="d9639f94-6464-451d-9dd7-750d9b2bec31"/>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639f94-6464-451d-9dd7-750d9b2bec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25630CF-4D85-47D4-8A4F-717453938E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639f94-6464-451d-9dd7-750d9b2bec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0C8D28-EC33-4C07-8490-B2DA302BA73B}">
  <ds:schemaRefs>
    <ds:schemaRef ds:uri="http://schemas.microsoft.com/sharepoint/v3/contenttype/forms"/>
  </ds:schemaRefs>
</ds:datastoreItem>
</file>

<file path=customXml/itemProps3.xml><?xml version="1.0" encoding="utf-8"?>
<ds:datastoreItem xmlns:ds="http://schemas.openxmlformats.org/officeDocument/2006/customXml" ds:itemID="{7C745330-F277-477B-B614-608B9AD33DB0}">
  <ds:schemaRefs>
    <ds:schemaRef ds:uri="http://schemas.microsoft.com/office/2006/documentManagement/types"/>
    <ds:schemaRef ds:uri="http://schemas.microsoft.com/office/infopath/2007/PartnerControls"/>
    <ds:schemaRef ds:uri="http://purl.org/dc/dcmitype/"/>
    <ds:schemaRef ds:uri="d9639f94-6464-451d-9dd7-750d9b2bec31"/>
    <ds:schemaRef ds:uri="http://purl.org/dc/terms/"/>
    <ds:schemaRef ds:uri="http://www.w3.org/XML/1998/namespace"/>
    <ds:schemaRef ds:uri="http://schemas.openxmlformats.org/package/2006/metadata/core-propertie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Title</vt:lpstr>
      <vt:lpstr>Revision History</vt:lpstr>
      <vt:lpstr>Definitions-Terms</vt:lpstr>
      <vt:lpstr>Design Tracebility</vt:lpstr>
      <vt:lpstr>Scores </vt:lpstr>
      <vt:lpstr>S-O-D Definitions</vt:lpstr>
      <vt:lpstr>Bypass - Architecture</vt:lpstr>
      <vt:lpstr>MVAr - Architecture</vt:lpstr>
      <vt:lpstr>Functional Block Diagram</vt:lpstr>
      <vt:lpstr>DFMECA</vt:lpstr>
      <vt:lpstr>Data Validation</vt:lpstr>
      <vt:lpstr>DFMECA!Print_Titles</vt:lpstr>
    </vt:vector>
  </TitlesOfParts>
  <Manager>Amrit</Manager>
  <Company>Smart Wires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FMECA-SmartValve</dc:title>
  <dc:creator>PS19SQA</dc:creator>
  <cp:lastModifiedBy>PS19QPI</cp:lastModifiedBy>
  <cp:revision/>
  <dcterms:created xsi:type="dcterms:W3CDTF">1999-10-19T12:54:51Z</dcterms:created>
  <dcterms:modified xsi:type="dcterms:W3CDTF">2023-06-27T15:23:47Z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0x0101006DBBC4C2D3967A4690353A0179DF5447</vt:lpwstr>
  </property>
</Properties>
</file>