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dy\Progetto gestione\StartupDesignLab-B-Real\"/>
    </mc:Choice>
  </mc:AlternateContent>
  <xr:revisionPtr revIDLastSave="0" documentId="13_ncr:1_{2B256F7C-3616-49B9-94A6-18A0ABEC41CF}" xr6:coauthVersionLast="32" xr6:coauthVersionMax="32" xr10:uidLastSave="{00000000-0000-0000-0000-000000000000}"/>
  <bookViews>
    <workbookView xWindow="0" yWindow="0" windowWidth="23040" windowHeight="9096" tabRatio="780" activeTab="4" xr2:uid="{00000000-000D-0000-FFFF-FFFF00000000}"/>
  </bookViews>
  <sheets>
    <sheet name="ANNO 1" sheetId="1" r:id="rId1"/>
    <sheet name="ANNO 2" sheetId="2" r:id="rId2"/>
    <sheet name="ANNO 3" sheetId="3" r:id="rId3"/>
    <sheet name="ANNO 4" sheetId="4" r:id="rId4"/>
    <sheet name="ANNO 5" sheetId="5" r:id="rId5"/>
    <sheet name="GRAFIC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D48" i="1"/>
  <c r="G32" i="1"/>
  <c r="G30" i="1"/>
  <c r="D46" i="5" l="1"/>
  <c r="D42" i="3" l="1"/>
  <c r="D38" i="2"/>
  <c r="D41" i="5"/>
  <c r="D40" i="5"/>
  <c r="D40" i="4"/>
  <c r="D39" i="4"/>
  <c r="D43" i="3"/>
  <c r="D45" i="3" s="1"/>
  <c r="D53" i="3" s="1"/>
  <c r="D39" i="2"/>
  <c r="E10" i="2"/>
  <c r="D14" i="2"/>
  <c r="D37" i="1"/>
  <c r="D38" i="1"/>
  <c r="D13" i="1"/>
  <c r="D41" i="2" l="1"/>
  <c r="D49" i="2" s="1"/>
  <c r="D45" i="4"/>
  <c r="D43" i="5" l="1"/>
  <c r="D38" i="5"/>
  <c r="D37" i="4"/>
  <c r="D57" i="3"/>
  <c r="D48" i="3"/>
  <c r="D40" i="3"/>
  <c r="D44" i="2"/>
  <c r="D44" i="1"/>
  <c r="D36" i="2"/>
  <c r="D49" i="1"/>
  <c r="D35" i="1"/>
  <c r="D57" i="5" l="1"/>
  <c r="D51" i="5"/>
  <c r="D52" i="5"/>
  <c r="D55" i="2"/>
  <c r="D59" i="3"/>
  <c r="D55" i="5"/>
  <c r="D42" i="4"/>
  <c r="D40" i="1"/>
  <c r="D50" i="4" l="1"/>
  <c r="D51" i="4" s="1"/>
  <c r="D56" i="4"/>
  <c r="D53" i="2"/>
  <c r="D54" i="4"/>
  <c r="D50" i="2"/>
  <c r="D54" i="3"/>
</calcChain>
</file>

<file path=xl/sharedStrings.xml><?xml version="1.0" encoding="utf-8"?>
<sst xmlns="http://schemas.openxmlformats.org/spreadsheetml/2006/main" count="288" uniqueCount="100">
  <si>
    <t>COSTI ANNO 1</t>
  </si>
  <si>
    <t>Risorse Umane</t>
  </si>
  <si>
    <t>Marco Pozza</t>
  </si>
  <si>
    <t>Ruolo</t>
  </si>
  <si>
    <t>Stipendio lordo annuo</t>
  </si>
  <si>
    <t>Rudy Berton</t>
  </si>
  <si>
    <t>Giulia Corò</t>
  </si>
  <si>
    <t>Federico Zanellato</t>
  </si>
  <si>
    <t>Silvia Colucci</t>
  </si>
  <si>
    <t>Responsabile progetto/Sviluppatore software</t>
  </si>
  <si>
    <t>Sviluppatore software</t>
  </si>
  <si>
    <t>Programmatore grafica 3D</t>
  </si>
  <si>
    <t>Risorse Fisiche</t>
  </si>
  <si>
    <t>Licenza Optitex</t>
  </si>
  <si>
    <t>Costo annuale/fisso</t>
  </si>
  <si>
    <t>Risorse Intellettuali</t>
  </si>
  <si>
    <t xml:space="preserve"> Costo</t>
  </si>
  <si>
    <t>Registrazione logo</t>
  </si>
  <si>
    <t>Sito web</t>
  </si>
  <si>
    <t>Altri costi fissi</t>
  </si>
  <si>
    <t>Costo</t>
  </si>
  <si>
    <t>Costi Variabili</t>
  </si>
  <si>
    <t xml:space="preserve"> Hardware x MVP</t>
  </si>
  <si>
    <t>Software x MVP</t>
  </si>
  <si>
    <t>di cui</t>
  </si>
  <si>
    <t>1 x Leap Motion Controller</t>
  </si>
  <si>
    <t xml:space="preserve">Componenti da integrare col monitor (scheda madre, scheda video, scheda audio, processore, …) </t>
  </si>
  <si>
    <t>COSTO FISSO</t>
  </si>
  <si>
    <t>n. VENDITE</t>
  </si>
  <si>
    <r>
      <t xml:space="preserve">COSTO TOTALE </t>
    </r>
    <r>
      <rPr>
        <sz val="11"/>
        <color theme="1"/>
        <rFont val="Calibri"/>
        <family val="2"/>
        <scheme val="minor"/>
      </rPr>
      <t>(fisso + variabile)</t>
    </r>
  </si>
  <si>
    <t>COSTO per unità di prodotto</t>
  </si>
  <si>
    <r>
      <t>COSTO VARIABILE</t>
    </r>
    <r>
      <rPr>
        <sz val="11"/>
        <color theme="1"/>
        <rFont val="Calibri"/>
        <family val="2"/>
        <scheme val="minor"/>
      </rPr>
      <t xml:space="preserve"> (dipende dal n. vendite)</t>
    </r>
  </si>
  <si>
    <t>COSTI ANNO 2</t>
  </si>
  <si>
    <t>(per realizzare 1 MVP)</t>
  </si>
  <si>
    <t>(1 x MVP)</t>
  </si>
  <si>
    <t>(1° round)</t>
  </si>
  <si>
    <t>1 x monitor (larghezza 0.6 m - altezza 2.03)</t>
  </si>
  <si>
    <t>Sviluppatore software/assistenza clienti</t>
  </si>
  <si>
    <t>2 persone</t>
  </si>
  <si>
    <t>Addetto marketing</t>
  </si>
  <si>
    <t xml:space="preserve">Software </t>
  </si>
  <si>
    <t xml:space="preserve"> Hardware </t>
  </si>
  <si>
    <t>3 x monitor larghezza 0.6 m - altezza 2.03)</t>
  </si>
  <si>
    <t>2 x Leap Motion Controller</t>
  </si>
  <si>
    <t>(x 2 prodotti)</t>
  </si>
  <si>
    <t>PREZZO VENDITA</t>
  </si>
  <si>
    <t>(in negativo perché non abbiamo venduto)</t>
  </si>
  <si>
    <t>(soldi che ci rimangono per l'anno successivo)</t>
  </si>
  <si>
    <t>COSTI ANNO 3</t>
  </si>
  <si>
    <t>Sviluppatore software/Addetto marketing</t>
  </si>
  <si>
    <t>1 perona</t>
  </si>
  <si>
    <t>1 persona</t>
  </si>
  <si>
    <t>Assistenza clienti</t>
  </si>
  <si>
    <t>Corso Marketing</t>
  </si>
  <si>
    <t>RICAVI dalle vendite</t>
  </si>
  <si>
    <r>
      <t xml:space="preserve">GUADAGNO effettivo dalle vendite </t>
    </r>
    <r>
      <rPr>
        <sz val="11"/>
        <color theme="1"/>
        <rFont val="Calibri"/>
        <family val="2"/>
        <scheme val="minor"/>
      </rPr>
      <t>(ricavo - costo tot)</t>
    </r>
  </si>
  <si>
    <t>COSTI ANNO 4</t>
  </si>
  <si>
    <t>COSTI ANNO 5</t>
  </si>
  <si>
    <t>3 persone</t>
  </si>
  <si>
    <t>5 persone</t>
  </si>
  <si>
    <r>
      <rPr>
        <b/>
        <sz val="11"/>
        <color theme="1"/>
        <rFont val="Calibri"/>
        <family val="2"/>
        <scheme val="minor"/>
      </rPr>
      <t>Costo unitario prodotto</t>
    </r>
    <r>
      <rPr>
        <sz val="11"/>
        <color theme="1"/>
        <rFont val="Calibri"/>
        <family val="2"/>
        <scheme val="minor"/>
      </rPr>
      <t xml:space="preserve"> (costo totale/ n. vendite)</t>
    </r>
  </si>
  <si>
    <t>-</t>
  </si>
  <si>
    <t>(realizzazione MVP -&gt; nessuna vendita)</t>
  </si>
  <si>
    <t>Anno</t>
  </si>
  <si>
    <t>n vendite</t>
  </si>
  <si>
    <t>costi totali</t>
  </si>
  <si>
    <t>ricavi</t>
  </si>
  <si>
    <t>fondi (investimento)</t>
  </si>
  <si>
    <t>utile</t>
  </si>
  <si>
    <t>FONDI INVESTIMENTO BUSINESS ANGEL 1</t>
  </si>
  <si>
    <r>
      <t xml:space="preserve">UTILE </t>
    </r>
    <r>
      <rPr>
        <sz val="11"/>
        <color theme="1"/>
        <rFont val="Calibri"/>
        <family val="2"/>
        <scheme val="minor"/>
      </rPr>
      <t>(considerando soldi investitore)</t>
    </r>
  </si>
  <si>
    <t>FONDO INVESTIMENTO BUSINESS ANGEL 1</t>
  </si>
  <si>
    <t>UTILE ANNO PRECEDENTE</t>
  </si>
  <si>
    <t>FONDO INVESTIMENTO BUSINESS ANGEL 2</t>
  </si>
  <si>
    <t xml:space="preserve">FONDO INVESTIMENTO </t>
  </si>
  <si>
    <t>Mobilia</t>
  </si>
  <si>
    <t>Computer e Hardware</t>
  </si>
  <si>
    <t>Commercialista</t>
  </si>
  <si>
    <t>Costo annuo</t>
  </si>
  <si>
    <t>Commericialista</t>
  </si>
  <si>
    <t>Affitto uffici</t>
  </si>
  <si>
    <t>EBITDA</t>
  </si>
  <si>
    <t>(x 8 prodotti)</t>
  </si>
  <si>
    <t>Incubatore</t>
  </si>
  <si>
    <t>(ci si arrangia)</t>
  </si>
  <si>
    <t>addetto marketing</t>
  </si>
  <si>
    <t>Costi di consegna</t>
  </si>
  <si>
    <t>Costo per unità</t>
  </si>
  <si>
    <t>Annunci web</t>
  </si>
  <si>
    <t>1 addetto marketing che parla direttamente con le aziende ci sta perché quello dell'incubatore penso riguardi + le pubblicità</t>
  </si>
  <si>
    <t xml:space="preserve"> Costo annuo</t>
  </si>
  <si>
    <t>(round 2)</t>
  </si>
  <si>
    <t>Costo annuale</t>
  </si>
  <si>
    <t xml:space="preserve"> Costo annuale</t>
  </si>
  <si>
    <t>Partecipazione a fiera tecnologica</t>
  </si>
  <si>
    <t>(x 16 prodotti)</t>
  </si>
  <si>
    <t>(x 35 prodotti)</t>
  </si>
  <si>
    <t>3o  round e ultimo (totale 100 mila)</t>
  </si>
  <si>
    <t>10 x telecamere D-Link</t>
  </si>
  <si>
    <t>4 x telecamere D-Link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</si>
</sst>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Break-Even Point (BEP)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Costi totali</c:v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GRAFICI!$D$8:$H$8</c:f>
              <c:numCache>
                <c:formatCode>#,##0</c:formatCode>
                <c:ptCount val="5"/>
                <c:pt idx="0">
                  <c:v>14113</c:v>
                </c:pt>
                <c:pt idx="1">
                  <c:v>113103</c:v>
                </c:pt>
                <c:pt idx="2">
                  <c:v>394763</c:v>
                </c:pt>
                <c:pt idx="3">
                  <c:v>741043</c:v>
                </c:pt>
                <c:pt idx="4">
                  <c:v>1524333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97B-9DB7-6E109CC6416E}"/>
            </c:ext>
          </c:extLst>
        </c:ser>
        <c:ser>
          <c:idx val="1"/>
          <c:order val="1"/>
          <c:tx>
            <c:v>Ricavi</c:v>
          </c:tx>
          <c:spPr>
            <a:ln w="254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D-42BB-AA42-602556500004}"/>
              </c:ext>
            </c:extLst>
          </c:dPt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68B-8D56-74DD0232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9368"/>
        <c:axId val="654599712"/>
      </c:lineChart>
      <c:dateAx>
        <c:axId val="65455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ysClr val="windowText" lastClr="000000"/>
                    </a:solidFill>
                  </a:rPr>
                  <a:t>Volume di produzione </a:t>
                </a:r>
              </a:p>
            </c:rich>
          </c:tx>
          <c:layout>
            <c:manualLayout>
              <c:xMode val="edge"/>
              <c:yMode val="edge"/>
              <c:x val="0.37145699543069693"/>
              <c:y val="0.952720142521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99712"/>
        <c:crosses val="autoZero"/>
        <c:auto val="0"/>
        <c:lblOffset val="100"/>
        <c:baseTimeUnit val="days"/>
      </c:dateAx>
      <c:valAx>
        <c:axId val="654599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Costi e rIcavi</a:t>
                </a:r>
              </a:p>
            </c:rich>
          </c:tx>
          <c:layout>
            <c:manualLayout>
              <c:xMode val="edge"/>
              <c:yMode val="edge"/>
              <c:x val="1.0303741312810227E-2"/>
              <c:y val="0.4150862804515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59368"/>
        <c:crosses val="autoZero"/>
        <c:crossBetween val="between"/>
        <c:majorUnit val="50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1356466721589"/>
          <c:y val="0.7447515526344366"/>
          <c:w val="0.12314954666869567"/>
          <c:h val="9.7759119733455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Costo totale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GRAFICI!$J$8:$N$8</c:f>
              <c:numCache>
                <c:formatCode>#,##0</c:formatCode>
                <c:ptCount val="5"/>
                <c:pt idx="0">
                  <c:v>-14113</c:v>
                </c:pt>
                <c:pt idx="1">
                  <c:v>-113103</c:v>
                </c:pt>
                <c:pt idx="2">
                  <c:v>-394763</c:v>
                </c:pt>
                <c:pt idx="3">
                  <c:v>-741043</c:v>
                </c:pt>
                <c:pt idx="4">
                  <c:v>-1524333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06C-BAD2-E3DB0F573F59}"/>
            </c:ext>
          </c:extLst>
        </c:ser>
        <c:ser>
          <c:idx val="1"/>
          <c:order val="1"/>
          <c:tx>
            <c:v>Ricavi vendite</c:v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06C-BAD2-E3DB0F573F59}"/>
            </c:ext>
          </c:extLst>
        </c:ser>
        <c:ser>
          <c:idx val="2"/>
          <c:order val="2"/>
          <c:tx>
            <c:v>Fondi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517588816552479E-3"/>
                  <c:y val="7.40174707145099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FE-49AA-A96A-3508074926FB}"/>
                </c:ext>
              </c:extLst>
            </c:dLbl>
            <c:dLbl>
              <c:idx val="1"/>
              <c:layout>
                <c:manualLayout>
                  <c:x val="2.7681696142626889E-3"/>
                  <c:y val="-2.16283260487400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E-49AA-A96A-3508074926FB}"/>
                </c:ext>
              </c:extLst>
            </c:dLbl>
            <c:dLbl>
              <c:idx val="2"/>
              <c:layout>
                <c:manualLayout>
                  <c:x val="3.0957301062970858E-3"/>
                  <c:y val="-2.8439876920445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E-49AA-A96A-350807492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GRAFICI!$D$10:$H$10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30000</c:v>
                </c:pt>
                <c:pt idx="2">
                  <c:v>50000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3-406C-BAD2-E3DB0F573F59}"/>
            </c:ext>
          </c:extLst>
        </c:ser>
        <c:ser>
          <c:idx val="3"/>
          <c:order val="3"/>
          <c:tx>
            <c:v>Utile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GRAFICI!$D$11:$H$11</c:f>
              <c:numCache>
                <c:formatCode>#,##0</c:formatCode>
                <c:ptCount val="5"/>
                <c:pt idx="0">
                  <c:v>-14113</c:v>
                </c:pt>
                <c:pt idx="1">
                  <c:v>10897</c:v>
                </c:pt>
                <c:pt idx="2">
                  <c:v>42134</c:v>
                </c:pt>
                <c:pt idx="3">
                  <c:v>73091</c:v>
                </c:pt>
                <c:pt idx="4">
                  <c:v>193758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06C-BAD2-E3DB0F573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654541984"/>
        <c:axId val="654569536"/>
      </c:barChart>
      <c:catAx>
        <c:axId val="65454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4569536"/>
        <c:crosses val="autoZero"/>
        <c:auto val="1"/>
        <c:lblAlgn val="ctr"/>
        <c:lblOffset val="100"/>
        <c:noMultiLvlLbl val="0"/>
      </c:catAx>
      <c:valAx>
        <c:axId val="654569536"/>
        <c:scaling>
          <c:orientation val="minMax"/>
          <c:max val="1700000.0000000002"/>
          <c:min val="-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41984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591623029378018E-2"/>
          <c:y val="3.8205672943623717E-2"/>
          <c:w val="0.12054396959239776"/>
          <c:h val="0.181383377258645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108087</xdr:colOff>
      <xdr:row>17</xdr:row>
      <xdr:rowOff>33310</xdr:rowOff>
    </xdr:from>
    <xdr:to>
      <xdr:col>10</xdr:col>
      <xdr:colOff>71718</xdr:colOff>
      <xdr:row>44</xdr:row>
      <xdr:rowOff>26894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623B60-18EB-48E1-AE48-D78FFBC3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97971</xdr:colOff>
      <xdr:row>13</xdr:row>
      <xdr:rowOff>126829</xdr:rowOff>
    </xdr:from>
    <xdr:to>
      <xdr:col>24</xdr:col>
      <xdr:colOff>180109</xdr:colOff>
      <xdr:row>47</xdr:row>
      <xdr:rowOff>83127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D9C04E0-573A-4C87-A841-7D8844EC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1287702</xdr:colOff>
      <xdr:row>33</xdr:row>
      <xdr:rowOff>22915</xdr:rowOff>
    </xdr:from>
    <xdr:ext cx="714298" cy="311496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4F4695AE-B1BC-451C-8FEB-9E4CABCFC532}"/>
            </a:ext>
          </a:extLst>
        </xdr:cNvPr>
        <xdr:cNvSpPr txBox="1"/>
      </xdr:nvSpPr>
      <xdr:spPr>
        <a:xfrm rot="19527226">
          <a:off x="10556393" y="5966515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1</a:t>
          </a:r>
        </a:p>
      </xdr:txBody>
    </xdr:sp>
    <xdr:clientData/>
  </xdr:oneCellAnchor>
  <xdr:oneCellAnchor>
    <xdr:from>
      <xdr:col>13</xdr:col>
      <xdr:colOff>819657</xdr:colOff>
      <xdr:row>33</xdr:row>
      <xdr:rowOff>3851</xdr:rowOff>
    </xdr:from>
    <xdr:ext cx="714298" cy="311496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D5C375CC-6B56-4F61-9F79-3895C62360D5}"/>
            </a:ext>
          </a:extLst>
        </xdr:cNvPr>
        <xdr:cNvSpPr txBox="1"/>
      </xdr:nvSpPr>
      <xdr:spPr>
        <a:xfrm rot="19527226">
          <a:off x="12411022" y="592055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2</a:t>
          </a:r>
        </a:p>
      </xdr:txBody>
    </xdr:sp>
    <xdr:clientData/>
  </xdr:oneCellAnchor>
  <xdr:oneCellAnchor>
    <xdr:from>
      <xdr:col>15</xdr:col>
      <xdr:colOff>1234904</xdr:colOff>
      <xdr:row>32</xdr:row>
      <xdr:rowOff>169291</xdr:rowOff>
    </xdr:from>
    <xdr:ext cx="714298" cy="311496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A49E9A79-5FA6-4A02-A56E-197F92CB09B1}"/>
            </a:ext>
          </a:extLst>
        </xdr:cNvPr>
        <xdr:cNvSpPr txBox="1"/>
      </xdr:nvSpPr>
      <xdr:spPr>
        <a:xfrm rot="19527226">
          <a:off x="14368198" y="5906703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3</a:t>
          </a:r>
        </a:p>
      </xdr:txBody>
    </xdr:sp>
    <xdr:clientData/>
  </xdr:oneCellAnchor>
  <xdr:oneCellAnchor>
    <xdr:from>
      <xdr:col>18</xdr:col>
      <xdr:colOff>437832</xdr:colOff>
      <xdr:row>33</xdr:row>
      <xdr:rowOff>2423</xdr:rowOff>
    </xdr:from>
    <xdr:ext cx="714298" cy="311496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E55D7959-524C-4A54-9E12-879FC72CCDAC}"/>
            </a:ext>
          </a:extLst>
        </xdr:cNvPr>
        <xdr:cNvSpPr txBox="1"/>
      </xdr:nvSpPr>
      <xdr:spPr>
        <a:xfrm rot="19527226">
          <a:off x="16363632" y="623993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4</a:t>
          </a:r>
        </a:p>
      </xdr:txBody>
    </xdr:sp>
    <xdr:clientData/>
  </xdr:oneCellAnchor>
  <xdr:oneCellAnchor>
    <xdr:from>
      <xdr:col>22</xdr:col>
      <xdr:colOff>2576</xdr:colOff>
      <xdr:row>32</xdr:row>
      <xdr:rowOff>167369</xdr:rowOff>
    </xdr:from>
    <xdr:ext cx="714298" cy="311496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750AA26-8356-48DC-B57B-1F688FD299EA}"/>
            </a:ext>
          </a:extLst>
        </xdr:cNvPr>
        <xdr:cNvSpPr txBox="1"/>
      </xdr:nvSpPr>
      <xdr:spPr>
        <a:xfrm rot="19527226">
          <a:off x="18366776" y="6219826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0.43079</cdr:x>
      <cdr:y>0.62066</cdr:y>
    </cdr:from>
    <cdr:to>
      <cdr:x>0.43331</cdr:x>
      <cdr:y>0.89132</cdr:y>
    </cdr:to>
    <cdr:cxnSp macro="">
      <cdr:nvCxnSpPr>
        <cdr:cNvPr id="6" name="Connettore diritto 5">
          <a:extLst xmlns:a="http://schemas.openxmlformats.org/drawingml/2006/main">
            <a:ext uri="{FF2B5EF4-FFF2-40B4-BE49-F238E27FC236}">
              <a16:creationId xmlns:a16="http://schemas.microsoft.com/office/drawing/2014/main" id="{493DA77E-5CEF-48B1-AA12-AD4E3944D76B}"/>
            </a:ext>
          </a:extLst>
        </cdr:cNvPr>
        <cdr:cNvCxnSpPr/>
      </cdr:nvCxnSpPr>
      <cdr:spPr>
        <a:xfrm xmlns:a="http://schemas.openxmlformats.org/drawingml/2006/main" flipH="1">
          <a:off x="3363983" y="3105103"/>
          <a:ext cx="19680" cy="1354074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0.42738</cdr:x>
      <cdr:y>0.59948</cdr:y>
    </cdr:from>
    <cdr:to>
      <cdr:x>0.44292</cdr:x>
      <cdr:y>0.62404</cdr:y>
    </cdr:to>
    <cdr:sp macro="" textlink="">
      <cdr:nvSpPr>
        <cdr:cNvPr id="2" name="Ovale 1">
          <a:extLst xmlns:a="http://schemas.openxmlformats.org/drawingml/2006/main">
            <a:ext uri="{FF2B5EF4-FFF2-40B4-BE49-F238E27FC236}">
              <a16:creationId xmlns:a16="http://schemas.microsoft.com/office/drawing/2014/main" id="{54AB9611-052A-4A76-8078-8103C14F98EA}"/>
            </a:ext>
          </a:extLst>
        </cdr:cNvPr>
        <cdr:cNvSpPr/>
      </cdr:nvSpPr>
      <cdr:spPr>
        <a:xfrm xmlns:a="http://schemas.openxmlformats.org/drawingml/2006/main">
          <a:off x="3337377" y="2999159"/>
          <a:ext cx="121351" cy="12287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9900"/>
        </a:solidFill>
        <a:ln xmlns:a="http://schemas.openxmlformats.org/drawingml/2006/main">
          <a:solidFill>
            <a:srgbClr val="FF99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0.25116</cdr:x>
      <cdr:y>0.40852</cdr:y>
    </cdr:from>
    <cdr:to>
      <cdr:x>0.31433</cdr:x>
      <cdr:y>0.47544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BA897B49-CA25-4396-9FC8-0BE19A57535E}"/>
            </a:ext>
          </a:extLst>
        </cdr:cNvPr>
        <cdr:cNvSpPr txBox="1"/>
      </cdr:nvSpPr>
      <cdr:spPr>
        <a:xfrm xmlns:a="http://schemas.openxmlformats.org/drawingml/2006/main">
          <a:off x="1961322" y="2043776"/>
          <a:ext cx="493289" cy="334794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it-IT" sz="1400" b="1" i="0">
              <a:solidFill>
                <a:sysClr val="windowText" lastClr="000000"/>
              </a:solidFill>
            </a:rPr>
            <a:t>BEP</a:t>
          </a:r>
          <a:endParaRPr lang="it-IT" sz="160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0.31284</cdr:x>
      <cdr:y>0.44239</cdr:y>
    </cdr:from>
    <cdr:to>
      <cdr:x>0.36262</cdr:x>
      <cdr:y>0.44365</cdr:y>
    </cdr:to>
    <cdr:cxnSp macro="">
      <cdr:nvCxnSpPr>
        <cdr:cNvPr id="11" name="Connettore diritto 10">
          <a:extLst xmlns:a="http://schemas.openxmlformats.org/drawingml/2006/main">
            <a:ext uri="{FF2B5EF4-FFF2-40B4-BE49-F238E27FC236}">
              <a16:creationId xmlns:a16="http://schemas.microsoft.com/office/drawing/2014/main" id="{290B6D73-4150-47B4-8584-CD4775050C12}"/>
            </a:ext>
          </a:extLst>
        </cdr:cNvPr>
        <cdr:cNvCxnSpPr/>
      </cdr:nvCxnSpPr>
      <cdr:spPr>
        <a:xfrm xmlns:a="http://schemas.openxmlformats.org/drawingml/2006/main" flipV="1">
          <a:off x="2442956" y="2213224"/>
          <a:ext cx="388738" cy="6336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0.36317</cdr:x>
      <cdr:y>0.44291</cdr:y>
    </cdr:from>
    <cdr:to>
      <cdr:x>0.42966</cdr:x>
      <cdr:y>0.60308</cdr:y>
    </cdr:to>
    <cdr:cxnSp macro="">
      <cdr:nvCxnSpPr>
        <cdr:cNvPr id="13" name="Connettore diritto 12">
          <a:extLst xmlns:a="http://schemas.openxmlformats.org/drawingml/2006/main">
            <a:ext uri="{FF2B5EF4-FFF2-40B4-BE49-F238E27FC236}">
              <a16:creationId xmlns:a16="http://schemas.microsoft.com/office/drawing/2014/main" id="{C4D494AB-DC5D-463F-8371-F56B10D381D6}"/>
            </a:ext>
          </a:extLst>
        </cdr:cNvPr>
        <cdr:cNvCxnSpPr>
          <a:endCxn xmlns:a="http://schemas.openxmlformats.org/drawingml/2006/main" id="2" idx="1"/>
        </cdr:cNvCxnSpPr>
      </cdr:nvCxnSpPr>
      <cdr:spPr>
        <a:xfrm xmlns:a="http://schemas.openxmlformats.org/drawingml/2006/main">
          <a:off x="2835967" y="2215854"/>
          <a:ext cx="519215" cy="801316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54"/>
  <sheetViews>
    <sheetView topLeftCell="A16" zoomScale="70" zoomScaleNormal="70" workbookViewId="0">
      <selection activeCell="D49" sqref="D49"/>
    </sheetView>
  </sheetViews>
  <sheetFormatPr defaultRowHeight="14.4" x14ac:dyDescent="0.3"/>
  <cols>
    <col min="1" max="2" width="8.88671875" style="2"/>
    <col min="3" max="3" width="46.664062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0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10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/>
      <c r="D10" s="8"/>
      <c r="E10" s="9"/>
    </row>
    <row r="11" spans="3:6" x14ac:dyDescent="0.3">
      <c r="C11" s="7"/>
      <c r="D11" s="8"/>
      <c r="E11" s="9"/>
    </row>
    <row r="12" spans="3:6" x14ac:dyDescent="0.3">
      <c r="C12" s="10" t="s">
        <v>12</v>
      </c>
      <c r="D12" s="11" t="s">
        <v>14</v>
      </c>
      <c r="E12" s="9"/>
    </row>
    <row r="13" spans="3:6" x14ac:dyDescent="0.3">
      <c r="C13" s="7" t="s">
        <v>83</v>
      </c>
      <c r="D13" s="8">
        <f>7200/4</f>
        <v>1800</v>
      </c>
      <c r="E13" s="9"/>
    </row>
    <row r="14" spans="3:6" x14ac:dyDescent="0.3">
      <c r="C14" s="7" t="s">
        <v>13</v>
      </c>
      <c r="D14" s="8">
        <v>1153</v>
      </c>
      <c r="E14" s="9"/>
    </row>
    <row r="15" spans="3:6" x14ac:dyDescent="0.3">
      <c r="C15" s="7"/>
      <c r="D15" s="8"/>
      <c r="E15" s="9"/>
    </row>
    <row r="16" spans="3:6" x14ac:dyDescent="0.3">
      <c r="C16" s="7"/>
      <c r="D16" s="8"/>
      <c r="E16" s="9"/>
    </row>
    <row r="17" spans="3:9" x14ac:dyDescent="0.3">
      <c r="C17" s="10" t="s">
        <v>15</v>
      </c>
      <c r="D17" s="11" t="s">
        <v>90</v>
      </c>
      <c r="E17" s="9"/>
    </row>
    <row r="18" spans="3:9" x14ac:dyDescent="0.3">
      <c r="C18" s="7" t="s">
        <v>17</v>
      </c>
      <c r="D18" s="8">
        <v>200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/>
      <c r="D23" s="8">
        <v>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23</v>
      </c>
      <c r="D27" s="13">
        <v>1250</v>
      </c>
      <c r="E27" s="9"/>
    </row>
    <row r="28" spans="3:9" ht="15" thickBot="1" x14ac:dyDescent="0.35">
      <c r="C28" s="14" t="s">
        <v>22</v>
      </c>
      <c r="D28" s="15">
        <v>9680</v>
      </c>
      <c r="E28" s="15" t="s">
        <v>24</v>
      </c>
      <c r="F28" s="17" t="s">
        <v>36</v>
      </c>
      <c r="G28" s="18">
        <v>7500</v>
      </c>
      <c r="H28" s="8"/>
      <c r="I28" s="8"/>
    </row>
    <row r="29" spans="3:9" x14ac:dyDescent="0.3">
      <c r="F29" s="19" t="s">
        <v>25</v>
      </c>
      <c r="G29" s="20">
        <v>80</v>
      </c>
      <c r="H29" s="8"/>
      <c r="I29" s="8"/>
    </row>
    <row r="30" spans="3:9" x14ac:dyDescent="0.3">
      <c r="F30" s="19" t="s">
        <v>99</v>
      </c>
      <c r="G30" s="20">
        <f>150*4</f>
        <v>600</v>
      </c>
      <c r="H30" s="8"/>
      <c r="I30" s="8"/>
    </row>
    <row r="31" spans="3:9" x14ac:dyDescent="0.3">
      <c r="F31" s="21" t="s">
        <v>26</v>
      </c>
      <c r="G31" s="22">
        <v>1500</v>
      </c>
      <c r="H31" s="8"/>
      <c r="I31" s="8"/>
    </row>
    <row r="32" spans="3:9" x14ac:dyDescent="0.3">
      <c r="F32" s="24"/>
      <c r="G32" s="8">
        <f>SUM(G28:G31)</f>
        <v>9680</v>
      </c>
      <c r="H32" s="8"/>
      <c r="I32" s="8"/>
    </row>
    <row r="33" spans="3:10" x14ac:dyDescent="0.3">
      <c r="C33" s="1" t="s">
        <v>45</v>
      </c>
      <c r="D33" s="2">
        <v>47000</v>
      </c>
      <c r="F33" s="8"/>
      <c r="G33" s="16"/>
      <c r="H33" s="8"/>
      <c r="I33" s="8"/>
    </row>
    <row r="34" spans="3:10" x14ac:dyDescent="0.3">
      <c r="F34" s="8"/>
      <c r="G34" s="8"/>
      <c r="H34" s="8"/>
      <c r="I34" s="8"/>
      <c r="J34" s="8"/>
    </row>
    <row r="35" spans="3:10" x14ac:dyDescent="0.3">
      <c r="C35" s="1" t="s">
        <v>30</v>
      </c>
      <c r="D35" s="2">
        <f>SUM(D27:D28)</f>
        <v>10930</v>
      </c>
      <c r="E35" s="23" t="s">
        <v>34</v>
      </c>
      <c r="F35" s="8"/>
      <c r="G35" s="8"/>
      <c r="H35" s="8"/>
      <c r="I35" s="8"/>
      <c r="J35" s="8"/>
    </row>
    <row r="36" spans="3:10" x14ac:dyDescent="0.3">
      <c r="C36" s="1"/>
      <c r="E36" s="23"/>
      <c r="F36" s="8"/>
      <c r="G36" s="8"/>
      <c r="H36" s="8"/>
      <c r="I36" s="8"/>
      <c r="J36" s="8"/>
    </row>
    <row r="37" spans="3:10" x14ac:dyDescent="0.3">
      <c r="C37" s="1" t="s">
        <v>27</v>
      </c>
      <c r="D37" s="2">
        <f>SUM(E5:E9,D13:D14,D18:D19,D23)</f>
        <v>3183</v>
      </c>
      <c r="F37" s="8"/>
      <c r="G37" s="8"/>
      <c r="H37" s="8"/>
      <c r="I37" s="8"/>
      <c r="J37" s="8"/>
    </row>
    <row r="38" spans="3:10" x14ac:dyDescent="0.3">
      <c r="C38" s="1" t="s">
        <v>31</v>
      </c>
      <c r="D38" s="2">
        <f>(SUM(D27:D28))</f>
        <v>10930</v>
      </c>
      <c r="E38" s="23" t="s">
        <v>33</v>
      </c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29</v>
      </c>
      <c r="D40" s="2">
        <f>SUM(D37:D38)</f>
        <v>14113</v>
      </c>
      <c r="F40" s="8"/>
      <c r="G40" s="8"/>
      <c r="H40" s="8"/>
      <c r="I40" s="8"/>
      <c r="J40" s="8"/>
    </row>
    <row r="41" spans="3:10" x14ac:dyDescent="0.3">
      <c r="C41" s="1"/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0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PRODUCT(D33,D43)</f>
        <v>0</v>
      </c>
      <c r="I44" s="8"/>
      <c r="J44" s="8"/>
    </row>
    <row r="45" spans="3:10" x14ac:dyDescent="0.3">
      <c r="C45" s="1"/>
      <c r="I45" s="8"/>
      <c r="J45" s="8"/>
    </row>
    <row r="46" spans="3:10" x14ac:dyDescent="0.3">
      <c r="C46" s="1" t="s">
        <v>69</v>
      </c>
      <c r="D46" s="2">
        <v>0</v>
      </c>
      <c r="E46" s="23" t="s">
        <v>84</v>
      </c>
      <c r="I46" s="8"/>
      <c r="J46" s="8"/>
    </row>
    <row r="47" spans="3:10" x14ac:dyDescent="0.3">
      <c r="I47" s="8"/>
      <c r="J47" s="8"/>
    </row>
    <row r="48" spans="3:10" x14ac:dyDescent="0.3">
      <c r="C48" s="1" t="s">
        <v>55</v>
      </c>
      <c r="D48" s="2">
        <f>-14113</f>
        <v>-14113</v>
      </c>
      <c r="E48" s="23" t="s">
        <v>46</v>
      </c>
    </row>
    <row r="49" spans="3:6" x14ac:dyDescent="0.3">
      <c r="C49" s="1" t="s">
        <v>70</v>
      </c>
      <c r="D49" s="2">
        <f>SUM(D46:D48)</f>
        <v>-14113</v>
      </c>
      <c r="E49" s="23" t="s">
        <v>47</v>
      </c>
    </row>
    <row r="50" spans="3:6" x14ac:dyDescent="0.3">
      <c r="E50" s="23"/>
    </row>
    <row r="51" spans="3:6" x14ac:dyDescent="0.3">
      <c r="E51" s="23"/>
    </row>
    <row r="52" spans="3:6" x14ac:dyDescent="0.3">
      <c r="C52" s="2" t="s">
        <v>60</v>
      </c>
      <c r="D52" s="2" t="s">
        <v>61</v>
      </c>
      <c r="E52" s="23" t="s">
        <v>62</v>
      </c>
      <c r="F52" s="8"/>
    </row>
    <row r="54" spans="3:6" x14ac:dyDescent="0.3">
      <c r="C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7C84-4B8F-44E2-85F4-D0AD393A93F8}">
  <dimension ref="C2:J55"/>
  <sheetViews>
    <sheetView topLeftCell="A25" zoomScale="85" zoomScaleNormal="85" workbookViewId="0">
      <selection activeCell="D50" sqref="D50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32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51</v>
      </c>
      <c r="D10" s="8" t="s">
        <v>85</v>
      </c>
      <c r="E10" s="9">
        <f>57000/2</f>
        <v>28500</v>
      </c>
      <c r="F10" s="23" t="s">
        <v>89</v>
      </c>
    </row>
    <row r="11" spans="3:6" x14ac:dyDescent="0.3">
      <c r="C11" s="7"/>
      <c r="D11" s="8"/>
      <c r="E11" s="9"/>
    </row>
    <row r="12" spans="3:6" x14ac:dyDescent="0.3">
      <c r="C12" s="7"/>
      <c r="D12" s="8"/>
      <c r="E12" s="9"/>
    </row>
    <row r="13" spans="3:6" x14ac:dyDescent="0.3">
      <c r="C13" s="10" t="s">
        <v>12</v>
      </c>
      <c r="D13" s="11" t="s">
        <v>14</v>
      </c>
      <c r="E13" s="9"/>
    </row>
    <row r="14" spans="3:6" x14ac:dyDescent="0.3">
      <c r="C14" s="7" t="s">
        <v>83</v>
      </c>
      <c r="D14" s="8">
        <f>7200/2</f>
        <v>3600</v>
      </c>
      <c r="E14" s="9"/>
    </row>
    <row r="15" spans="3:6" x14ac:dyDescent="0.3">
      <c r="C15" s="7" t="s">
        <v>13</v>
      </c>
      <c r="D15" s="8">
        <v>1153</v>
      </c>
      <c r="E15" s="9"/>
    </row>
    <row r="16" spans="3:6" x14ac:dyDescent="0.3">
      <c r="C16" s="7"/>
      <c r="D16" s="8"/>
      <c r="E16" s="9"/>
    </row>
    <row r="17" spans="3:9" x14ac:dyDescent="0.3">
      <c r="C17" s="7"/>
      <c r="D17" s="8"/>
      <c r="E17" s="9"/>
    </row>
    <row r="18" spans="3:9" x14ac:dyDescent="0.3">
      <c r="C18" s="10" t="s">
        <v>15</v>
      </c>
      <c r="D18" s="11" t="s">
        <v>16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 t="s">
        <v>88</v>
      </c>
      <c r="D20" s="8">
        <v>11000</v>
      </c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 t="s">
        <v>77</v>
      </c>
      <c r="D23" s="8">
        <v>0</v>
      </c>
      <c r="E23" s="9"/>
    </row>
    <row r="24" spans="3:9" x14ac:dyDescent="0.3">
      <c r="C24" s="7" t="s">
        <v>94</v>
      </c>
      <c r="D24" s="8">
        <v>11000</v>
      </c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40</v>
      </c>
      <c r="D27" s="13">
        <v>3000</v>
      </c>
      <c r="E27" s="9"/>
    </row>
    <row r="28" spans="3:9" ht="15" thickBot="1" x14ac:dyDescent="0.35">
      <c r="C28" s="14" t="s">
        <v>41</v>
      </c>
      <c r="D28" s="15">
        <v>25660</v>
      </c>
      <c r="E28" s="15" t="s">
        <v>24</v>
      </c>
      <c r="F28" s="17" t="s">
        <v>42</v>
      </c>
      <c r="G28" s="18">
        <v>22500</v>
      </c>
      <c r="H28" s="8"/>
      <c r="I28" s="8"/>
    </row>
    <row r="29" spans="3:9" x14ac:dyDescent="0.3">
      <c r="C29" s="8" t="s">
        <v>86</v>
      </c>
      <c r="D29" s="8">
        <v>250</v>
      </c>
      <c r="E29" s="8"/>
      <c r="F29" s="19"/>
      <c r="G29" s="20"/>
      <c r="H29" s="8"/>
      <c r="I29" s="8"/>
    </row>
    <row r="30" spans="3:9" x14ac:dyDescent="0.3">
      <c r="F30" s="19" t="s">
        <v>43</v>
      </c>
      <c r="G30" s="20">
        <v>160</v>
      </c>
      <c r="H30" s="8"/>
      <c r="I30" s="8"/>
    </row>
    <row r="31" spans="3:9" x14ac:dyDescent="0.3">
      <c r="F31" s="19" t="s">
        <v>98</v>
      </c>
      <c r="G31" s="20">
        <v>1500</v>
      </c>
      <c r="H31" s="8"/>
      <c r="I31" s="8"/>
    </row>
    <row r="32" spans="3:9" x14ac:dyDescent="0.3">
      <c r="F32" s="21" t="s">
        <v>26</v>
      </c>
      <c r="G32" s="22">
        <v>1500</v>
      </c>
      <c r="H32" s="8"/>
      <c r="I32" s="8"/>
    </row>
    <row r="33" spans="3:10" x14ac:dyDescent="0.3">
      <c r="F33" s="24"/>
      <c r="G33" s="8">
        <f>SUM(G28:G32)</f>
        <v>25660</v>
      </c>
      <c r="H33" s="8"/>
      <c r="I33" s="8"/>
    </row>
    <row r="34" spans="3:10" x14ac:dyDescent="0.3">
      <c r="C34" s="1" t="s">
        <v>45</v>
      </c>
      <c r="D34" s="2">
        <v>47000</v>
      </c>
      <c r="F34" s="8"/>
      <c r="G34" s="16"/>
      <c r="H34" s="8"/>
      <c r="I34" s="8"/>
    </row>
    <row r="35" spans="3:10" x14ac:dyDescent="0.3">
      <c r="F35" s="8"/>
      <c r="G35" s="8"/>
      <c r="H35" s="8"/>
      <c r="I35" s="8"/>
      <c r="J35" s="8"/>
    </row>
    <row r="36" spans="3:10" x14ac:dyDescent="0.3">
      <c r="C36" s="1" t="s">
        <v>30</v>
      </c>
      <c r="D36" s="2">
        <f>SUM(D27:D28)</f>
        <v>28660</v>
      </c>
      <c r="E36" s="23"/>
      <c r="F36" s="8"/>
      <c r="G36" s="8"/>
      <c r="H36" s="8"/>
      <c r="I36" s="8"/>
      <c r="J36" s="8"/>
    </row>
    <row r="37" spans="3:10" x14ac:dyDescent="0.3">
      <c r="C37" s="1"/>
      <c r="E37" s="23"/>
      <c r="F37" s="8"/>
      <c r="G37" s="8"/>
      <c r="H37" s="8"/>
      <c r="I37" s="8"/>
      <c r="J37" s="8"/>
    </row>
    <row r="38" spans="3:10" x14ac:dyDescent="0.3">
      <c r="C38" s="1" t="s">
        <v>27</v>
      </c>
      <c r="D38" s="2">
        <f>SUM(E5:E10,D14:D15,D19:D20,D23:D24)</f>
        <v>55283</v>
      </c>
      <c r="F38" s="8"/>
      <c r="G38" s="8"/>
      <c r="H38" s="8"/>
      <c r="I38" s="8"/>
      <c r="J38" s="8"/>
    </row>
    <row r="39" spans="3:10" x14ac:dyDescent="0.3">
      <c r="C39" s="1" t="s">
        <v>31</v>
      </c>
      <c r="D39" s="2">
        <f>(SUM(D27:D29))*D43</f>
        <v>57820</v>
      </c>
      <c r="E39" s="23" t="s">
        <v>44</v>
      </c>
      <c r="F39" s="8"/>
      <c r="G39" s="8"/>
      <c r="H39" s="8"/>
      <c r="I39" s="8"/>
      <c r="J39" s="8"/>
    </row>
    <row r="40" spans="3:10" x14ac:dyDescent="0.3">
      <c r="C40" s="1"/>
      <c r="E40" s="23"/>
      <c r="F40" s="8"/>
      <c r="G40" s="8"/>
      <c r="H40" s="8"/>
      <c r="I40" s="8"/>
      <c r="J40" s="8"/>
    </row>
    <row r="41" spans="3:10" x14ac:dyDescent="0.3">
      <c r="C41" s="1" t="s">
        <v>29</v>
      </c>
      <c r="D41" s="2">
        <f>SUM(D38:D39)</f>
        <v>113103</v>
      </c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2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PRODUCT(D34,D43)</f>
        <v>94000</v>
      </c>
      <c r="E44" s="23"/>
      <c r="I44" s="8"/>
      <c r="J44" s="8"/>
    </row>
    <row r="45" spans="3:10" x14ac:dyDescent="0.3">
      <c r="C45" s="1"/>
      <c r="E45" s="23"/>
      <c r="I45" s="8"/>
      <c r="J45" s="8"/>
    </row>
    <row r="46" spans="3:10" x14ac:dyDescent="0.3">
      <c r="C46" s="1" t="s">
        <v>71</v>
      </c>
      <c r="D46" s="2">
        <v>30000</v>
      </c>
      <c r="E46" s="23" t="s">
        <v>35</v>
      </c>
      <c r="I46" s="8"/>
      <c r="J46" s="8"/>
    </row>
    <row r="47" spans="3:10" x14ac:dyDescent="0.3">
      <c r="E47" s="23"/>
      <c r="I47" s="8"/>
      <c r="J47" s="8"/>
    </row>
    <row r="48" spans="3:10" x14ac:dyDescent="0.3">
      <c r="C48" s="1" t="s">
        <v>72</v>
      </c>
      <c r="D48" s="2">
        <v>0</v>
      </c>
      <c r="E48" s="23"/>
      <c r="I48" s="8"/>
      <c r="J48" s="8"/>
    </row>
    <row r="49" spans="3:6" x14ac:dyDescent="0.3">
      <c r="C49" s="1" t="s">
        <v>55</v>
      </c>
      <c r="D49" s="2">
        <f>SUM(D44,-D41)</f>
        <v>-19103</v>
      </c>
      <c r="E49" s="23"/>
    </row>
    <row r="50" spans="3:6" x14ac:dyDescent="0.3">
      <c r="C50" s="1" t="s">
        <v>70</v>
      </c>
      <c r="D50" s="2">
        <f>SUM(D46,D48,D49)</f>
        <v>10897</v>
      </c>
      <c r="E50" s="23" t="s">
        <v>47</v>
      </c>
    </row>
    <row r="51" spans="3:6" x14ac:dyDescent="0.3">
      <c r="E51" s="23"/>
    </row>
    <row r="52" spans="3:6" x14ac:dyDescent="0.3">
      <c r="E52" s="23"/>
    </row>
    <row r="53" spans="3:6" x14ac:dyDescent="0.3">
      <c r="C53" s="2" t="s">
        <v>60</v>
      </c>
      <c r="D53" s="25">
        <f>D41/D43</f>
        <v>56551.5</v>
      </c>
      <c r="F53" s="8"/>
    </row>
    <row r="55" spans="3:6" x14ac:dyDescent="0.3">
      <c r="C55" s="1" t="s">
        <v>81</v>
      </c>
      <c r="D55" s="2">
        <f>D44-D41+D23</f>
        <v>-19103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4158-9D4B-44D9-9B3D-2AC0C9797405}">
  <dimension ref="C2:J59"/>
  <sheetViews>
    <sheetView topLeftCell="B28" zoomScale="85" zoomScaleNormal="85" workbookViewId="0">
      <selection activeCell="D54" sqref="D54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48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49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50</v>
      </c>
      <c r="D11" s="8" t="s">
        <v>11</v>
      </c>
      <c r="E11" s="9">
        <v>30000</v>
      </c>
    </row>
    <row r="12" spans="3:6" x14ac:dyDescent="0.3">
      <c r="C12" s="7" t="s">
        <v>51</v>
      </c>
      <c r="D12" s="8" t="s">
        <v>52</v>
      </c>
      <c r="E12" s="9">
        <v>33000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</row>
    <row r="15" spans="3:6" x14ac:dyDescent="0.3">
      <c r="C15" s="10" t="s">
        <v>12</v>
      </c>
      <c r="D15" s="11" t="s">
        <v>14</v>
      </c>
      <c r="E15" s="9"/>
    </row>
    <row r="16" spans="3:6" x14ac:dyDescent="0.3">
      <c r="C16" s="7" t="s">
        <v>80</v>
      </c>
      <c r="D16" s="8">
        <v>7200</v>
      </c>
      <c r="E16" s="9"/>
    </row>
    <row r="17" spans="3:5" x14ac:dyDescent="0.3">
      <c r="C17" s="7" t="s">
        <v>75</v>
      </c>
      <c r="D17" s="8">
        <v>1500</v>
      </c>
      <c r="E17" s="9"/>
    </row>
    <row r="18" spans="3:5" x14ac:dyDescent="0.3">
      <c r="C18" s="7" t="s">
        <v>76</v>
      </c>
      <c r="D18" s="8">
        <v>10000</v>
      </c>
      <c r="E18" s="9"/>
    </row>
    <row r="19" spans="3:5" x14ac:dyDescent="0.3">
      <c r="C19" s="7" t="s">
        <v>13</v>
      </c>
      <c r="D19" s="8">
        <v>1153</v>
      </c>
      <c r="E19" s="9"/>
    </row>
    <row r="20" spans="3:5" x14ac:dyDescent="0.3">
      <c r="C20" s="7"/>
      <c r="D20" s="8"/>
      <c r="E20" s="9"/>
    </row>
    <row r="21" spans="3:5" x14ac:dyDescent="0.3">
      <c r="C21" s="7"/>
      <c r="D21" s="8"/>
      <c r="E21" s="9"/>
    </row>
    <row r="22" spans="3:5" x14ac:dyDescent="0.3">
      <c r="C22" s="10" t="s">
        <v>15</v>
      </c>
      <c r="D22" s="11" t="s">
        <v>90</v>
      </c>
      <c r="E22" s="9"/>
    </row>
    <row r="23" spans="3:5" x14ac:dyDescent="0.3">
      <c r="C23" s="7" t="s">
        <v>18</v>
      </c>
      <c r="D23" s="8">
        <v>30</v>
      </c>
      <c r="E23" s="9"/>
    </row>
    <row r="24" spans="3:5" x14ac:dyDescent="0.3">
      <c r="C24" s="7" t="s">
        <v>88</v>
      </c>
      <c r="D24" s="8">
        <v>11000</v>
      </c>
      <c r="E24" s="9"/>
    </row>
    <row r="25" spans="3:5" x14ac:dyDescent="0.3">
      <c r="C25" s="7"/>
      <c r="D25" s="8"/>
      <c r="E25" s="9"/>
    </row>
    <row r="26" spans="3:5" x14ac:dyDescent="0.3">
      <c r="C26" s="10" t="s">
        <v>19</v>
      </c>
      <c r="D26" s="11" t="s">
        <v>92</v>
      </c>
      <c r="E26" s="9"/>
    </row>
    <row r="27" spans="3:5" x14ac:dyDescent="0.3">
      <c r="C27" s="7" t="s">
        <v>79</v>
      </c>
      <c r="D27" s="8">
        <v>1100</v>
      </c>
      <c r="E27" s="9"/>
    </row>
    <row r="28" spans="3:5" x14ac:dyDescent="0.3">
      <c r="C28" s="7" t="s">
        <v>53</v>
      </c>
      <c r="D28" s="8">
        <v>500</v>
      </c>
      <c r="E28" s="9"/>
    </row>
    <row r="29" spans="3:5" x14ac:dyDescent="0.3">
      <c r="C29" s="7" t="s">
        <v>94</v>
      </c>
      <c r="D29" s="8">
        <v>11000</v>
      </c>
      <c r="E29" s="9"/>
    </row>
    <row r="30" spans="3:5" x14ac:dyDescent="0.3">
      <c r="C30" s="7"/>
      <c r="D30" s="8"/>
      <c r="E30" s="9"/>
    </row>
    <row r="31" spans="3:5" x14ac:dyDescent="0.3">
      <c r="C31" s="10" t="s">
        <v>21</v>
      </c>
      <c r="D31" s="11" t="s">
        <v>87</v>
      </c>
      <c r="E31" s="9"/>
    </row>
    <row r="32" spans="3:5" x14ac:dyDescent="0.3">
      <c r="C32" s="12" t="s">
        <v>40</v>
      </c>
      <c r="D32" s="13">
        <v>3000</v>
      </c>
      <c r="E32" s="9"/>
    </row>
    <row r="33" spans="3:10" ht="15" thickBot="1" x14ac:dyDescent="0.35">
      <c r="C33" s="14" t="s">
        <v>41</v>
      </c>
      <c r="D33" s="15">
        <v>25660</v>
      </c>
      <c r="E33" s="15" t="s">
        <v>24</v>
      </c>
      <c r="F33" s="17" t="s">
        <v>42</v>
      </c>
      <c r="G33" s="18">
        <v>22500</v>
      </c>
      <c r="H33" s="8"/>
      <c r="I33" s="8"/>
    </row>
    <row r="34" spans="3:10" x14ac:dyDescent="0.3">
      <c r="C34" s="8" t="s">
        <v>86</v>
      </c>
      <c r="D34" s="8">
        <v>250</v>
      </c>
      <c r="F34" s="19" t="s">
        <v>43</v>
      </c>
      <c r="G34" s="20">
        <v>160</v>
      </c>
      <c r="H34" s="8"/>
      <c r="I34" s="8"/>
    </row>
    <row r="35" spans="3:10" x14ac:dyDescent="0.3">
      <c r="F35" s="19" t="s">
        <v>98</v>
      </c>
      <c r="G35" s="20">
        <v>1500</v>
      </c>
      <c r="H35" s="8"/>
      <c r="I35" s="8"/>
    </row>
    <row r="36" spans="3:10" x14ac:dyDescent="0.3">
      <c r="F36" s="21" t="s">
        <v>26</v>
      </c>
      <c r="G36" s="22">
        <v>1500</v>
      </c>
      <c r="H36" s="8"/>
      <c r="I36" s="8"/>
    </row>
    <row r="37" spans="3:10" x14ac:dyDescent="0.3">
      <c r="F37" s="24"/>
      <c r="G37" s="8"/>
      <c r="H37" s="8"/>
      <c r="I37" s="8"/>
    </row>
    <row r="38" spans="3:10" x14ac:dyDescent="0.3">
      <c r="C38" s="1" t="s">
        <v>45</v>
      </c>
      <c r="D38" s="2">
        <v>47000</v>
      </c>
      <c r="F38" s="8"/>
      <c r="G38" s="16"/>
      <c r="H38" s="8"/>
      <c r="I38" s="8"/>
    </row>
    <row r="39" spans="3:10" x14ac:dyDescent="0.3">
      <c r="F39" s="8"/>
      <c r="G39" s="8"/>
      <c r="H39" s="8"/>
      <c r="I39" s="8"/>
      <c r="J39" s="8"/>
    </row>
    <row r="40" spans="3:10" x14ac:dyDescent="0.3">
      <c r="C40" s="1" t="s">
        <v>30</v>
      </c>
      <c r="D40" s="2">
        <f>SUM(D32:D33)</f>
        <v>28660</v>
      </c>
      <c r="E40" s="23"/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27</v>
      </c>
      <c r="D42" s="2">
        <f>SUM(E5,E6,E7,E8,E9,E10,E11,E12,D16:D18,D19,D23:D24,D27,D28:D29)</f>
        <v>163483</v>
      </c>
      <c r="F42" s="8"/>
      <c r="G42" s="8"/>
      <c r="H42" s="8"/>
      <c r="I42" s="8"/>
      <c r="J42" s="8"/>
    </row>
    <row r="43" spans="3:10" x14ac:dyDescent="0.3">
      <c r="C43" s="1" t="s">
        <v>31</v>
      </c>
      <c r="D43" s="2">
        <f>(SUM(D32:D34))*D47</f>
        <v>231280</v>
      </c>
      <c r="E43" s="23" t="s">
        <v>82</v>
      </c>
      <c r="F43" s="8"/>
      <c r="G43" s="8"/>
      <c r="H43" s="8"/>
      <c r="I43" s="8"/>
      <c r="J43" s="8"/>
    </row>
    <row r="44" spans="3:10" x14ac:dyDescent="0.3">
      <c r="C44" s="1"/>
      <c r="E44" s="23"/>
      <c r="F44" s="8"/>
      <c r="G44" s="8"/>
      <c r="H44" s="8"/>
      <c r="I44" s="8"/>
      <c r="J44" s="8"/>
    </row>
    <row r="45" spans="3:10" x14ac:dyDescent="0.3">
      <c r="C45" s="1" t="s">
        <v>29</v>
      </c>
      <c r="D45" s="2">
        <f>SUM(D42:D43)</f>
        <v>394763</v>
      </c>
      <c r="F45" s="8"/>
      <c r="G45" s="8"/>
      <c r="H45" s="8"/>
      <c r="I45" s="8"/>
      <c r="J45" s="8"/>
    </row>
    <row r="46" spans="3:10" x14ac:dyDescent="0.3">
      <c r="C46" s="1"/>
      <c r="F46" s="8"/>
      <c r="G46" s="8"/>
      <c r="H46" s="8"/>
      <c r="I46" s="8"/>
      <c r="J46" s="8"/>
    </row>
    <row r="47" spans="3:10" x14ac:dyDescent="0.3">
      <c r="C47" s="1" t="s">
        <v>28</v>
      </c>
      <c r="D47" s="2">
        <v>8</v>
      </c>
      <c r="F47" s="8"/>
      <c r="G47" s="8"/>
      <c r="H47" s="8"/>
      <c r="I47" s="8"/>
      <c r="J47" s="8"/>
    </row>
    <row r="48" spans="3:10" x14ac:dyDescent="0.3">
      <c r="C48" s="1" t="s">
        <v>54</v>
      </c>
      <c r="D48" s="2">
        <f>PRODUCT(D38,D47)</f>
        <v>376000</v>
      </c>
      <c r="E48" s="23"/>
      <c r="I48" s="8"/>
      <c r="J48" s="8"/>
    </row>
    <row r="49" spans="3:10" x14ac:dyDescent="0.3">
      <c r="C49" s="1"/>
      <c r="E49" s="23"/>
      <c r="I49" s="8"/>
      <c r="J49" s="8"/>
    </row>
    <row r="50" spans="3:10" x14ac:dyDescent="0.3">
      <c r="C50" s="1" t="s">
        <v>73</v>
      </c>
      <c r="D50" s="2">
        <v>50000</v>
      </c>
      <c r="E50" s="23" t="s">
        <v>91</v>
      </c>
      <c r="I50" s="8"/>
      <c r="J50" s="8"/>
    </row>
    <row r="51" spans="3:10" x14ac:dyDescent="0.3">
      <c r="E51" s="23"/>
      <c r="I51" s="8"/>
      <c r="J51" s="8"/>
    </row>
    <row r="52" spans="3:10" x14ac:dyDescent="0.3">
      <c r="C52" s="1" t="s">
        <v>72</v>
      </c>
      <c r="D52" s="2">
        <v>10897</v>
      </c>
      <c r="E52" s="23"/>
      <c r="I52" s="8"/>
      <c r="J52" s="8"/>
    </row>
    <row r="53" spans="3:10" x14ac:dyDescent="0.3">
      <c r="C53" s="1" t="s">
        <v>55</v>
      </c>
      <c r="D53" s="2">
        <f>SUM(D48,-D45)</f>
        <v>-18763</v>
      </c>
      <c r="E53" s="23"/>
    </row>
    <row r="54" spans="3:10" x14ac:dyDescent="0.3">
      <c r="C54" s="1" t="s">
        <v>70</v>
      </c>
      <c r="D54" s="2">
        <f>SUM(D50,D52,D53)</f>
        <v>42134</v>
      </c>
      <c r="E54" s="23" t="s">
        <v>47</v>
      </c>
    </row>
    <row r="55" spans="3:10" x14ac:dyDescent="0.3">
      <c r="E55" s="23"/>
    </row>
    <row r="56" spans="3:10" x14ac:dyDescent="0.3">
      <c r="E56" s="23"/>
    </row>
    <row r="57" spans="3:10" x14ac:dyDescent="0.3">
      <c r="C57" s="2" t="s">
        <v>60</v>
      </c>
      <c r="D57" s="2">
        <f>D45/D47</f>
        <v>49345.375</v>
      </c>
      <c r="F57" s="8"/>
    </row>
    <row r="59" spans="3:10" x14ac:dyDescent="0.3">
      <c r="C59" s="1" t="s">
        <v>81</v>
      </c>
      <c r="D59" s="2">
        <f>D48-D45+D27</f>
        <v>-17663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FF41-660E-416E-A437-DBF6B7CF7B7E}">
  <dimension ref="C2:J56"/>
  <sheetViews>
    <sheetView topLeftCell="B25" zoomScale="85" zoomScaleNormal="85" workbookViewId="0">
      <selection activeCell="D45" sqref="D45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56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15000</v>
      </c>
    </row>
    <row r="6" spans="3:6" x14ac:dyDescent="0.3">
      <c r="C6" s="7" t="s">
        <v>5</v>
      </c>
      <c r="D6" s="8" t="s">
        <v>37</v>
      </c>
      <c r="E6" s="9">
        <v>15000</v>
      </c>
    </row>
    <row r="7" spans="3:6" x14ac:dyDescent="0.3">
      <c r="C7" s="7" t="s">
        <v>6</v>
      </c>
      <c r="D7" s="8" t="s">
        <v>10</v>
      </c>
      <c r="E7" s="9">
        <v>15000</v>
      </c>
    </row>
    <row r="8" spans="3:6" x14ac:dyDescent="0.3">
      <c r="C8" s="7" t="s">
        <v>7</v>
      </c>
      <c r="D8" s="8" t="s">
        <v>49</v>
      </c>
      <c r="E8" s="9">
        <v>15000</v>
      </c>
    </row>
    <row r="9" spans="3:6" x14ac:dyDescent="0.3">
      <c r="C9" s="7" t="s">
        <v>8</v>
      </c>
      <c r="D9" s="8" t="s">
        <v>11</v>
      </c>
      <c r="E9" s="9">
        <v>15000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38</v>
      </c>
      <c r="D11" s="8" t="s">
        <v>11</v>
      </c>
      <c r="E11" s="9">
        <v>60000</v>
      </c>
    </row>
    <row r="12" spans="3:6" x14ac:dyDescent="0.3">
      <c r="C12" s="7" t="s">
        <v>38</v>
      </c>
      <c r="D12" s="8" t="s">
        <v>52</v>
      </c>
      <c r="E12" s="9">
        <v>66000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  <c r="F14" s="8"/>
    </row>
    <row r="15" spans="3:6" x14ac:dyDescent="0.3">
      <c r="C15" s="10" t="s">
        <v>12</v>
      </c>
      <c r="D15" s="11" t="s">
        <v>14</v>
      </c>
      <c r="E15" s="9"/>
      <c r="F15" s="8"/>
    </row>
    <row r="16" spans="3:6" x14ac:dyDescent="0.3">
      <c r="C16" s="7" t="s">
        <v>80</v>
      </c>
      <c r="D16" s="8">
        <v>7200</v>
      </c>
      <c r="E16" s="9"/>
      <c r="F16" s="8"/>
    </row>
    <row r="17" spans="3:9" x14ac:dyDescent="0.3">
      <c r="C17" s="7" t="s">
        <v>13</v>
      </c>
      <c r="D17" s="8">
        <v>1153</v>
      </c>
      <c r="E17" s="9"/>
    </row>
    <row r="18" spans="3:9" x14ac:dyDescent="0.3">
      <c r="C18" s="7"/>
      <c r="D18" s="8"/>
      <c r="E18" s="9"/>
    </row>
    <row r="19" spans="3:9" x14ac:dyDescent="0.3">
      <c r="C19" s="7"/>
      <c r="D19" s="8"/>
      <c r="E19" s="9"/>
    </row>
    <row r="20" spans="3:9" x14ac:dyDescent="0.3">
      <c r="C20" s="10" t="s">
        <v>15</v>
      </c>
      <c r="D20" s="11" t="s">
        <v>93</v>
      </c>
      <c r="E20" s="9"/>
    </row>
    <row r="21" spans="3:9" x14ac:dyDescent="0.3">
      <c r="C21" s="7" t="s">
        <v>18</v>
      </c>
      <c r="D21" s="8">
        <v>30</v>
      </c>
      <c r="E21" s="9"/>
    </row>
    <row r="22" spans="3:9" x14ac:dyDescent="0.3">
      <c r="C22" s="7" t="s">
        <v>88</v>
      </c>
      <c r="D22" s="8">
        <v>11000</v>
      </c>
      <c r="E22" s="9"/>
    </row>
    <row r="23" spans="3:9" x14ac:dyDescent="0.3">
      <c r="C23" s="7"/>
      <c r="D23" s="8"/>
      <c r="E23" s="9"/>
    </row>
    <row r="24" spans="3:9" x14ac:dyDescent="0.3">
      <c r="C24" s="10" t="s">
        <v>19</v>
      </c>
      <c r="D24" s="11" t="s">
        <v>92</v>
      </c>
      <c r="E24" s="9"/>
    </row>
    <row r="25" spans="3:9" x14ac:dyDescent="0.3">
      <c r="C25" s="7" t="s">
        <v>77</v>
      </c>
      <c r="D25" s="8">
        <v>1100</v>
      </c>
      <c r="E25" s="9"/>
    </row>
    <row r="26" spans="3:9" x14ac:dyDescent="0.3">
      <c r="C26" s="7"/>
      <c r="D26" s="8"/>
      <c r="E26" s="9"/>
    </row>
    <row r="27" spans="3:9" x14ac:dyDescent="0.3">
      <c r="C27" s="7"/>
      <c r="D27" s="8"/>
      <c r="E27" s="9"/>
    </row>
    <row r="28" spans="3:9" x14ac:dyDescent="0.3">
      <c r="C28" s="10" t="s">
        <v>21</v>
      </c>
      <c r="D28" s="11" t="s">
        <v>87</v>
      </c>
      <c r="E28" s="9"/>
    </row>
    <row r="29" spans="3:9" x14ac:dyDescent="0.3">
      <c r="C29" s="12" t="s">
        <v>40</v>
      </c>
      <c r="D29" s="13">
        <v>3000</v>
      </c>
      <c r="E29" s="9"/>
    </row>
    <row r="30" spans="3:9" ht="15" thickBot="1" x14ac:dyDescent="0.35">
      <c r="C30" s="14" t="s">
        <v>41</v>
      </c>
      <c r="D30" s="15">
        <v>25660</v>
      </c>
      <c r="E30" s="15" t="s">
        <v>24</v>
      </c>
      <c r="F30" s="17" t="s">
        <v>42</v>
      </c>
      <c r="G30" s="18">
        <v>22500</v>
      </c>
      <c r="H30" s="8"/>
      <c r="I30" s="8"/>
    </row>
    <row r="31" spans="3:9" x14ac:dyDescent="0.3">
      <c r="C31" s="8" t="s">
        <v>86</v>
      </c>
      <c r="D31" s="8">
        <v>250</v>
      </c>
      <c r="F31" s="19" t="s">
        <v>43</v>
      </c>
      <c r="G31" s="20">
        <v>160</v>
      </c>
      <c r="H31" s="8"/>
      <c r="I31" s="8"/>
    </row>
    <row r="32" spans="3:9" x14ac:dyDescent="0.3">
      <c r="F32" s="19" t="s">
        <v>98</v>
      </c>
      <c r="G32" s="20">
        <v>1500</v>
      </c>
      <c r="H32" s="8"/>
      <c r="I32" s="8"/>
    </row>
    <row r="33" spans="3:10" x14ac:dyDescent="0.3">
      <c r="F33" s="21" t="s">
        <v>26</v>
      </c>
      <c r="G33" s="22">
        <v>1500</v>
      </c>
      <c r="H33" s="8"/>
      <c r="I33" s="8"/>
    </row>
    <row r="34" spans="3:10" x14ac:dyDescent="0.3">
      <c r="F34" s="24"/>
      <c r="G34" s="8"/>
      <c r="H34" s="8"/>
      <c r="I34" s="8"/>
    </row>
    <row r="35" spans="3:10" x14ac:dyDescent="0.3">
      <c r="C35" s="1" t="s">
        <v>45</v>
      </c>
      <c r="D35" s="2">
        <v>47000</v>
      </c>
      <c r="F35" s="8"/>
      <c r="G35" s="16"/>
      <c r="H35" s="8"/>
      <c r="I35" s="8"/>
    </row>
    <row r="36" spans="3:10" x14ac:dyDescent="0.3">
      <c r="F36" s="8"/>
      <c r="G36" s="8"/>
      <c r="H36" s="8"/>
      <c r="I36" s="8"/>
      <c r="J36" s="8"/>
    </row>
    <row r="37" spans="3:10" x14ac:dyDescent="0.3">
      <c r="C37" s="1" t="s">
        <v>30</v>
      </c>
      <c r="D37" s="2">
        <f>SUM(D29:D30)</f>
        <v>28660</v>
      </c>
      <c r="E37" s="23"/>
      <c r="F37" s="8"/>
      <c r="G37" s="8"/>
      <c r="H37" s="8"/>
      <c r="I37" s="8"/>
      <c r="J37" s="8"/>
    </row>
    <row r="38" spans="3:10" x14ac:dyDescent="0.3">
      <c r="C38" s="1"/>
      <c r="E38" s="23"/>
      <c r="F38" s="8"/>
      <c r="G38" s="8"/>
      <c r="H38" s="8"/>
      <c r="I38" s="8"/>
      <c r="J38" s="8"/>
    </row>
    <row r="39" spans="3:10" x14ac:dyDescent="0.3">
      <c r="C39" s="1" t="s">
        <v>27</v>
      </c>
      <c r="D39" s="2">
        <f>SUM(E5,E6,E7,E8,E9,E10,E11,E12,D16,D17,D21,D25,D22)</f>
        <v>278483</v>
      </c>
      <c r="F39" s="8"/>
      <c r="G39" s="8"/>
      <c r="H39" s="8"/>
      <c r="I39" s="8"/>
      <c r="J39" s="8"/>
    </row>
    <row r="40" spans="3:10" x14ac:dyDescent="0.3">
      <c r="C40" s="1" t="s">
        <v>31</v>
      </c>
      <c r="D40" s="2">
        <f>(SUM(D29:D31))*D44</f>
        <v>462560</v>
      </c>
      <c r="E40" s="23" t="s">
        <v>95</v>
      </c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29</v>
      </c>
      <c r="D42" s="2">
        <f>SUM(D39:D40)</f>
        <v>741043</v>
      </c>
      <c r="F42" s="8"/>
      <c r="G42" s="8"/>
      <c r="H42" s="8"/>
      <c r="I42" s="8"/>
      <c r="J42" s="8"/>
    </row>
    <row r="43" spans="3:10" x14ac:dyDescent="0.3">
      <c r="C43" s="1"/>
      <c r="F43" s="8"/>
      <c r="G43" s="8"/>
      <c r="H43" s="8"/>
      <c r="I43" s="8"/>
      <c r="J43" s="8"/>
    </row>
    <row r="44" spans="3:10" x14ac:dyDescent="0.3">
      <c r="C44" s="1" t="s">
        <v>28</v>
      </c>
      <c r="D44" s="2">
        <v>16</v>
      </c>
      <c r="F44" s="8"/>
      <c r="G44" s="8"/>
      <c r="H44" s="8"/>
      <c r="I44" s="8"/>
      <c r="J44" s="8"/>
    </row>
    <row r="45" spans="3:10" x14ac:dyDescent="0.3">
      <c r="C45" s="1" t="s">
        <v>54</v>
      </c>
      <c r="D45" s="31">
        <f>PRODUCT(D35,D44)</f>
        <v>752000</v>
      </c>
      <c r="E45" s="23"/>
      <c r="I45" s="8"/>
      <c r="J45" s="8"/>
    </row>
    <row r="46" spans="3:10" x14ac:dyDescent="0.3">
      <c r="C46" s="1"/>
      <c r="E46" s="23"/>
      <c r="I46" s="8"/>
      <c r="J46" s="8"/>
    </row>
    <row r="47" spans="3:10" x14ac:dyDescent="0.3">
      <c r="C47" s="1" t="s">
        <v>74</v>
      </c>
      <c r="D47" s="2">
        <v>20000</v>
      </c>
      <c r="E47" s="23" t="s">
        <v>97</v>
      </c>
      <c r="I47" s="8"/>
      <c r="J47" s="8"/>
    </row>
    <row r="48" spans="3:10" x14ac:dyDescent="0.3">
      <c r="E48" s="23"/>
      <c r="I48" s="8"/>
      <c r="J48" s="8"/>
    </row>
    <row r="49" spans="3:10" x14ac:dyDescent="0.3">
      <c r="C49" s="1" t="s">
        <v>72</v>
      </c>
      <c r="D49" s="2">
        <v>42134</v>
      </c>
      <c r="E49" s="23"/>
      <c r="I49" s="8"/>
      <c r="J49" s="8"/>
    </row>
    <row r="50" spans="3:10" x14ac:dyDescent="0.3">
      <c r="C50" s="1" t="s">
        <v>55</v>
      </c>
      <c r="D50" s="2">
        <f>SUM(D45, -D42)</f>
        <v>10957</v>
      </c>
      <c r="E50" s="23"/>
    </row>
    <row r="51" spans="3:10" x14ac:dyDescent="0.3">
      <c r="C51" s="1" t="s">
        <v>70</v>
      </c>
      <c r="D51" s="2">
        <f>SUM(D47,D49,D50)</f>
        <v>73091</v>
      </c>
      <c r="E51" s="23" t="s">
        <v>47</v>
      </c>
    </row>
    <row r="52" spans="3:10" x14ac:dyDescent="0.3">
      <c r="E52" s="23"/>
    </row>
    <row r="53" spans="3:10" x14ac:dyDescent="0.3">
      <c r="E53" s="23"/>
    </row>
    <row r="54" spans="3:10" x14ac:dyDescent="0.3">
      <c r="C54" s="2" t="s">
        <v>60</v>
      </c>
      <c r="D54" s="2">
        <f>D42/D44</f>
        <v>46315.1875</v>
      </c>
      <c r="F54" s="8"/>
    </row>
    <row r="56" spans="3:10" x14ac:dyDescent="0.3">
      <c r="C56" s="1" t="s">
        <v>81</v>
      </c>
      <c r="D56" s="2">
        <f>D45-D42+D25</f>
        <v>12057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7CB-8681-4294-A7BC-A3E9D5C634C6}">
  <dimension ref="C2:J57"/>
  <sheetViews>
    <sheetView tabSelected="1" topLeftCell="C26" zoomScale="85" zoomScaleNormal="85" workbookViewId="0">
      <selection activeCell="D52" sqref="D52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57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30000</v>
      </c>
    </row>
    <row r="6" spans="3:6" x14ac:dyDescent="0.3">
      <c r="C6" s="7" t="s">
        <v>5</v>
      </c>
      <c r="D6" s="8" t="s">
        <v>10</v>
      </c>
      <c r="E6" s="9">
        <v>30000</v>
      </c>
    </row>
    <row r="7" spans="3:6" x14ac:dyDescent="0.3">
      <c r="C7" s="7" t="s">
        <v>6</v>
      </c>
      <c r="D7" s="8" t="s">
        <v>10</v>
      </c>
      <c r="E7" s="9">
        <v>30000</v>
      </c>
    </row>
    <row r="8" spans="3:6" x14ac:dyDescent="0.3">
      <c r="C8" s="7" t="s">
        <v>7</v>
      </c>
      <c r="D8" s="8" t="s">
        <v>49</v>
      </c>
      <c r="E8" s="9">
        <v>30000</v>
      </c>
    </row>
    <row r="9" spans="3:6" x14ac:dyDescent="0.3">
      <c r="C9" s="7" t="s">
        <v>8</v>
      </c>
      <c r="D9" s="8" t="s">
        <v>11</v>
      </c>
      <c r="E9" s="9">
        <v>30000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58</v>
      </c>
      <c r="D11" s="8" t="s">
        <v>11</v>
      </c>
      <c r="E11" s="9">
        <v>90000</v>
      </c>
    </row>
    <row r="12" spans="3:6" x14ac:dyDescent="0.3">
      <c r="C12" s="7" t="s">
        <v>59</v>
      </c>
      <c r="D12" s="8" t="s">
        <v>52</v>
      </c>
      <c r="E12" s="9">
        <v>165000</v>
      </c>
    </row>
    <row r="13" spans="3:6" x14ac:dyDescent="0.3">
      <c r="C13" s="7" t="s">
        <v>51</v>
      </c>
      <c r="D13" s="8" t="s">
        <v>10</v>
      </c>
      <c r="E13" s="9">
        <v>30000</v>
      </c>
    </row>
    <row r="14" spans="3:6" x14ac:dyDescent="0.3">
      <c r="C14" s="7"/>
      <c r="D14" s="8"/>
      <c r="E14" s="9"/>
    </row>
    <row r="15" spans="3:6" x14ac:dyDescent="0.3">
      <c r="C15" s="7"/>
      <c r="D15" s="8"/>
      <c r="E15" s="9"/>
    </row>
    <row r="16" spans="3:6" x14ac:dyDescent="0.3">
      <c r="C16" s="10" t="s">
        <v>12</v>
      </c>
      <c r="D16" s="11" t="s">
        <v>14</v>
      </c>
      <c r="E16" s="9"/>
    </row>
    <row r="17" spans="3:9" x14ac:dyDescent="0.3">
      <c r="C17" s="7" t="s">
        <v>80</v>
      </c>
      <c r="D17" s="8">
        <v>7200</v>
      </c>
      <c r="E17" s="9"/>
    </row>
    <row r="18" spans="3:9" x14ac:dyDescent="0.3">
      <c r="C18" s="7" t="s">
        <v>13</v>
      </c>
      <c r="D18" s="8">
        <v>1153</v>
      </c>
      <c r="E18" s="9"/>
    </row>
    <row r="19" spans="3:9" x14ac:dyDescent="0.3">
      <c r="C19" s="7"/>
      <c r="D19" s="8"/>
      <c r="E19" s="9"/>
    </row>
    <row r="20" spans="3:9" x14ac:dyDescent="0.3">
      <c r="C20" s="7"/>
      <c r="D20" s="8"/>
      <c r="E20" s="9"/>
    </row>
    <row r="21" spans="3:9" x14ac:dyDescent="0.3">
      <c r="C21" s="10" t="s">
        <v>15</v>
      </c>
      <c r="D21" s="11" t="s">
        <v>16</v>
      </c>
      <c r="E21" s="9"/>
    </row>
    <row r="22" spans="3:9" x14ac:dyDescent="0.3">
      <c r="C22" s="7" t="s">
        <v>18</v>
      </c>
      <c r="D22" s="8">
        <v>30</v>
      </c>
      <c r="E22" s="9"/>
    </row>
    <row r="23" spans="3:9" x14ac:dyDescent="0.3">
      <c r="C23" s="7" t="s">
        <v>88</v>
      </c>
      <c r="D23" s="8">
        <v>11000</v>
      </c>
      <c r="E23" s="9"/>
    </row>
    <row r="24" spans="3:9" x14ac:dyDescent="0.3">
      <c r="C24" s="7"/>
      <c r="D24" s="8"/>
      <c r="E24" s="9"/>
    </row>
    <row r="25" spans="3:9" x14ac:dyDescent="0.3">
      <c r="C25" s="10" t="s">
        <v>19</v>
      </c>
      <c r="D25" s="11" t="s">
        <v>20</v>
      </c>
      <c r="E25" s="9"/>
    </row>
    <row r="26" spans="3:9" x14ac:dyDescent="0.3">
      <c r="C26" s="7" t="s">
        <v>77</v>
      </c>
      <c r="D26" s="8">
        <v>1100</v>
      </c>
      <c r="E26" s="9"/>
    </row>
    <row r="27" spans="3:9" x14ac:dyDescent="0.3">
      <c r="C27" s="7"/>
      <c r="D27" s="8"/>
      <c r="E27" s="9"/>
    </row>
    <row r="28" spans="3:9" x14ac:dyDescent="0.3">
      <c r="C28" s="7"/>
      <c r="D28" s="8"/>
      <c r="E28" s="9"/>
    </row>
    <row r="29" spans="3:9" x14ac:dyDescent="0.3">
      <c r="C29" s="10" t="s">
        <v>21</v>
      </c>
      <c r="D29" s="11" t="s">
        <v>20</v>
      </c>
      <c r="E29" s="9"/>
    </row>
    <row r="30" spans="3:9" x14ac:dyDescent="0.3">
      <c r="C30" s="12" t="s">
        <v>40</v>
      </c>
      <c r="D30" s="13">
        <v>3000</v>
      </c>
      <c r="E30" s="9"/>
    </row>
    <row r="31" spans="3:9" ht="15" thickBot="1" x14ac:dyDescent="0.35">
      <c r="C31" s="14" t="s">
        <v>41</v>
      </c>
      <c r="D31" s="15">
        <v>25660</v>
      </c>
      <c r="E31" s="15" t="s">
        <v>24</v>
      </c>
      <c r="F31" s="17" t="s">
        <v>42</v>
      </c>
      <c r="G31" s="18">
        <v>22500</v>
      </c>
      <c r="H31" s="8"/>
      <c r="I31" s="8"/>
    </row>
    <row r="32" spans="3:9" x14ac:dyDescent="0.3">
      <c r="C32" s="8" t="s">
        <v>86</v>
      </c>
      <c r="D32" s="8">
        <v>250</v>
      </c>
      <c r="F32" s="19" t="s">
        <v>43</v>
      </c>
      <c r="G32" s="20">
        <v>160</v>
      </c>
      <c r="H32" s="8"/>
      <c r="I32" s="8"/>
    </row>
    <row r="33" spans="3:10" x14ac:dyDescent="0.3">
      <c r="F33" s="19" t="s">
        <v>98</v>
      </c>
      <c r="G33" s="20">
        <v>1500</v>
      </c>
      <c r="H33" s="8"/>
      <c r="I33" s="8"/>
    </row>
    <row r="34" spans="3:10" x14ac:dyDescent="0.3">
      <c r="F34" s="21" t="s">
        <v>26</v>
      </c>
      <c r="G34" s="22">
        <v>1500</v>
      </c>
      <c r="H34" s="8"/>
      <c r="I34" s="8"/>
    </row>
    <row r="35" spans="3:10" x14ac:dyDescent="0.3">
      <c r="F35" s="24"/>
      <c r="G35" s="8"/>
      <c r="H35" s="8"/>
      <c r="I35" s="8"/>
    </row>
    <row r="36" spans="3:10" x14ac:dyDescent="0.3">
      <c r="C36" s="1" t="s">
        <v>45</v>
      </c>
      <c r="D36" s="2">
        <v>47000</v>
      </c>
      <c r="F36" s="8"/>
      <c r="G36" s="16"/>
      <c r="H36" s="8"/>
      <c r="I36" s="8"/>
    </row>
    <row r="37" spans="3:10" x14ac:dyDescent="0.3">
      <c r="F37" s="8"/>
      <c r="G37" s="8"/>
      <c r="H37" s="8"/>
      <c r="I37" s="8"/>
      <c r="J37" s="8"/>
    </row>
    <row r="38" spans="3:10" x14ac:dyDescent="0.3">
      <c r="C38" s="1" t="s">
        <v>30</v>
      </c>
      <c r="D38" s="2">
        <f>SUM(D30:D31)</f>
        <v>28660</v>
      </c>
      <c r="E38" s="23"/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27</v>
      </c>
      <c r="D40" s="2">
        <f>SUM(E5,E6,E7,E8,E9,E10,E11,E12,D17,D18,D22:D23,D26,E13)</f>
        <v>512483</v>
      </c>
      <c r="F40" s="8"/>
      <c r="G40" s="8"/>
      <c r="H40" s="8"/>
      <c r="I40" s="8"/>
      <c r="J40" s="8"/>
    </row>
    <row r="41" spans="3:10" x14ac:dyDescent="0.3">
      <c r="C41" s="1" t="s">
        <v>31</v>
      </c>
      <c r="D41" s="2">
        <f>(SUM(D30:D32))*D45</f>
        <v>1011850</v>
      </c>
      <c r="E41" s="23" t="s">
        <v>96</v>
      </c>
      <c r="F41" s="8"/>
      <c r="G41" s="8"/>
      <c r="H41" s="8"/>
      <c r="I41" s="8"/>
      <c r="J41" s="8"/>
    </row>
    <row r="42" spans="3:10" x14ac:dyDescent="0.3">
      <c r="C42" s="1"/>
      <c r="E42" s="23"/>
      <c r="F42" s="8"/>
      <c r="G42" s="8"/>
      <c r="H42" s="8"/>
      <c r="I42" s="8"/>
      <c r="J42" s="8"/>
    </row>
    <row r="43" spans="3:10" x14ac:dyDescent="0.3">
      <c r="C43" s="1" t="s">
        <v>29</v>
      </c>
      <c r="D43" s="2">
        <f>SUM(D40:D41)</f>
        <v>1524333</v>
      </c>
      <c r="F43" s="8"/>
      <c r="G43" s="8"/>
      <c r="H43" s="8"/>
      <c r="I43" s="8"/>
      <c r="J43" s="8"/>
    </row>
    <row r="44" spans="3:10" x14ac:dyDescent="0.3">
      <c r="C44" s="1"/>
      <c r="F44" s="8"/>
      <c r="G44" s="8"/>
      <c r="H44" s="8"/>
      <c r="I44" s="8"/>
      <c r="J44" s="8"/>
    </row>
    <row r="45" spans="3:10" x14ac:dyDescent="0.3">
      <c r="C45" s="1" t="s">
        <v>28</v>
      </c>
      <c r="D45" s="2">
        <v>35</v>
      </c>
      <c r="F45" s="8"/>
      <c r="G45" s="8"/>
      <c r="H45" s="8"/>
      <c r="I45" s="8"/>
      <c r="J45" s="8"/>
    </row>
    <row r="46" spans="3:10" x14ac:dyDescent="0.3">
      <c r="C46" s="1" t="s">
        <v>54</v>
      </c>
      <c r="D46" s="2">
        <f>PRODUCT(D36,D45)</f>
        <v>1645000</v>
      </c>
      <c r="E46" s="23"/>
      <c r="I46" s="8"/>
      <c r="J46" s="8"/>
    </row>
    <row r="47" spans="3:10" x14ac:dyDescent="0.3">
      <c r="C47" s="1"/>
      <c r="E47" s="23"/>
      <c r="I47" s="8"/>
      <c r="J47" s="8"/>
    </row>
    <row r="48" spans="3:10" x14ac:dyDescent="0.3">
      <c r="C48" s="1" t="s">
        <v>74</v>
      </c>
      <c r="D48" s="2">
        <v>0</v>
      </c>
      <c r="E48" s="23"/>
      <c r="I48" s="8"/>
      <c r="J48" s="8"/>
    </row>
    <row r="49" spans="3:10" x14ac:dyDescent="0.3">
      <c r="E49" s="23"/>
      <c r="I49" s="8"/>
      <c r="J49" s="8"/>
    </row>
    <row r="50" spans="3:10" x14ac:dyDescent="0.3">
      <c r="C50" s="1" t="s">
        <v>72</v>
      </c>
      <c r="D50" s="2">
        <v>73091</v>
      </c>
      <c r="E50" s="23"/>
      <c r="I50" s="8"/>
      <c r="J50" s="8"/>
    </row>
    <row r="51" spans="3:10" x14ac:dyDescent="0.3">
      <c r="C51" s="1" t="s">
        <v>55</v>
      </c>
      <c r="D51" s="2">
        <f>SUM(D46, -D43)</f>
        <v>120667</v>
      </c>
      <c r="E51" s="23"/>
    </row>
    <row r="52" spans="3:10" x14ac:dyDescent="0.3">
      <c r="C52" s="1" t="s">
        <v>70</v>
      </c>
      <c r="D52" s="2">
        <f>SUM(D48,D50,D51)</f>
        <v>193758</v>
      </c>
      <c r="E52" s="23" t="s">
        <v>47</v>
      </c>
    </row>
    <row r="53" spans="3:10" x14ac:dyDescent="0.3">
      <c r="E53" s="23"/>
    </row>
    <row r="54" spans="3:10" x14ac:dyDescent="0.3">
      <c r="E54" s="23"/>
    </row>
    <row r="55" spans="3:10" x14ac:dyDescent="0.3">
      <c r="C55" s="2" t="s">
        <v>60</v>
      </c>
      <c r="D55" s="2">
        <f>D43/D45</f>
        <v>43552.37142857143</v>
      </c>
      <c r="F55" s="8"/>
    </row>
    <row r="57" spans="3:10" x14ac:dyDescent="0.3">
      <c r="C57" s="1" t="s">
        <v>81</v>
      </c>
      <c r="D57" s="2">
        <f>D46-D43+D26</f>
        <v>121767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9AE4-4D88-42BA-90F4-1F4D6BAE1C94}">
  <dimension ref="B3:P17"/>
  <sheetViews>
    <sheetView zoomScale="55" zoomScaleNormal="55" workbookViewId="0">
      <selection activeCell="N9" sqref="N9"/>
    </sheetView>
  </sheetViews>
  <sheetFormatPr defaultRowHeight="14.4" x14ac:dyDescent="0.3"/>
  <cols>
    <col min="1" max="2" width="8.88671875" style="2"/>
    <col min="3" max="3" width="24.6640625" style="2" bestFit="1" customWidth="1"/>
    <col min="4" max="4" width="12.88671875" style="2" customWidth="1"/>
    <col min="5" max="5" width="9.6640625" style="2" customWidth="1"/>
    <col min="6" max="6" width="8.88671875" style="2"/>
    <col min="7" max="7" width="9" style="2" customWidth="1"/>
    <col min="8" max="8" width="13.6640625" style="2" customWidth="1"/>
    <col min="9" max="9" width="16.33203125" style="2" customWidth="1"/>
    <col min="10" max="10" width="10.5546875" style="2" customWidth="1"/>
    <col min="11" max="11" width="16.109375" style="2" customWidth="1"/>
    <col min="12" max="12" width="20.44140625" style="2" customWidth="1"/>
    <col min="13" max="14" width="13.5546875" style="2" customWidth="1"/>
    <col min="15" max="15" width="8.88671875" style="2"/>
    <col min="16" max="16" width="23" style="2" customWidth="1"/>
    <col min="17" max="16384" width="8.88671875" style="2"/>
  </cols>
  <sheetData>
    <row r="3" spans="3:16" x14ac:dyDescent="0.3">
      <c r="G3" s="1"/>
    </row>
    <row r="4" spans="3:16" x14ac:dyDescent="0.3">
      <c r="C4" s="1" t="s">
        <v>63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P4" s="1"/>
    </row>
    <row r="5" spans="3:16" x14ac:dyDescent="0.3">
      <c r="C5" s="1" t="s">
        <v>64</v>
      </c>
      <c r="D5" s="2">
        <v>0</v>
      </c>
      <c r="E5" s="2">
        <v>2</v>
      </c>
      <c r="F5" s="2">
        <v>8</v>
      </c>
      <c r="G5" s="2">
        <v>16</v>
      </c>
      <c r="H5" s="2">
        <v>35</v>
      </c>
    </row>
    <row r="6" spans="3:16" s="26" customFormat="1" ht="19.8" customHeight="1" x14ac:dyDescent="0.3">
      <c r="C6" s="27"/>
      <c r="J6" s="29"/>
      <c r="K6" s="29"/>
      <c r="L6" s="29"/>
      <c r="M6" s="29"/>
    </row>
    <row r="7" spans="3:16" ht="19.8" customHeight="1" x14ac:dyDescent="0.3">
      <c r="C7" s="1"/>
      <c r="J7" s="28"/>
      <c r="K7" s="28"/>
      <c r="L7" s="28"/>
      <c r="M7" s="28"/>
    </row>
    <row r="8" spans="3:16" x14ac:dyDescent="0.3">
      <c r="C8" s="1" t="s">
        <v>65</v>
      </c>
      <c r="D8" s="30">
        <v>14113</v>
      </c>
      <c r="E8" s="30">
        <v>113103</v>
      </c>
      <c r="F8" s="30">
        <v>394763</v>
      </c>
      <c r="G8" s="30">
        <v>741043</v>
      </c>
      <c r="H8" s="30">
        <v>1524333</v>
      </c>
      <c r="J8" s="30">
        <v>-14113</v>
      </c>
      <c r="K8" s="30">
        <v>-113103</v>
      </c>
      <c r="L8" s="30">
        <v>-394763</v>
      </c>
      <c r="M8" s="30">
        <v>-741043</v>
      </c>
      <c r="N8" s="30">
        <v>-1524333</v>
      </c>
    </row>
    <row r="9" spans="3:16" x14ac:dyDescent="0.3">
      <c r="C9" s="1" t="s">
        <v>66</v>
      </c>
      <c r="D9" s="2">
        <v>0</v>
      </c>
      <c r="E9" s="30">
        <v>94000</v>
      </c>
      <c r="F9" s="30">
        <v>376000</v>
      </c>
      <c r="G9" s="30">
        <v>752000</v>
      </c>
      <c r="H9" s="30">
        <v>1645000</v>
      </c>
      <c r="J9" s="28"/>
      <c r="K9" s="28"/>
      <c r="L9" s="28"/>
      <c r="M9" s="28"/>
    </row>
    <row r="10" spans="3:16" x14ac:dyDescent="0.3">
      <c r="C10" s="1" t="s">
        <v>67</v>
      </c>
      <c r="D10" s="2">
        <v>0</v>
      </c>
      <c r="E10" s="30">
        <v>30000</v>
      </c>
      <c r="F10" s="30">
        <v>50000</v>
      </c>
      <c r="G10" s="30">
        <v>20000</v>
      </c>
      <c r="H10" s="30">
        <v>20000</v>
      </c>
    </row>
    <row r="11" spans="3:16" x14ac:dyDescent="0.3">
      <c r="C11" s="1" t="s">
        <v>68</v>
      </c>
      <c r="D11" s="30">
        <v>-14113</v>
      </c>
      <c r="E11" s="30">
        <v>10897</v>
      </c>
      <c r="F11" s="30">
        <v>42134</v>
      </c>
      <c r="G11" s="30">
        <v>73091</v>
      </c>
      <c r="H11" s="30">
        <v>193758</v>
      </c>
    </row>
    <row r="13" spans="3:16" x14ac:dyDescent="0.3">
      <c r="C13" s="1"/>
      <c r="D13" s="30"/>
    </row>
    <row r="14" spans="3:16" x14ac:dyDescent="0.3">
      <c r="C14" s="1"/>
      <c r="D14" s="30"/>
    </row>
    <row r="17" spans="2:5" x14ac:dyDescent="0.3">
      <c r="B17" s="1"/>
      <c r="C17" s="1"/>
      <c r="D17" s="1"/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ANNO 1</vt:lpstr>
      <vt:lpstr>ANNO 2</vt:lpstr>
      <vt:lpstr>ANNO 3</vt:lpstr>
      <vt:lpstr>ANNO 4</vt:lpstr>
      <vt:lpstr>ANNO 5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2018-05-25T20:26:46Z</dcterms:created>
  <dcterms:modified xsi:type="dcterms:W3CDTF">2018-05-28T13:19:04Z</dcterms:modified>
</cp:coreProperties>
</file>