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70" yWindow="2970" windowWidth="21600" windowHeight="11385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Goodwick, Michael" sheetId="2" state="visible" r:id="rId2"/>
    <sheet xmlns:r="http://schemas.openxmlformats.org/officeDocument/2006/relationships" name="Renaissance Tile" sheetId="3" state="visible" r:id="rId3"/>
    <sheet xmlns:r="http://schemas.openxmlformats.org/officeDocument/2006/relationships" name="Rivereast" sheetId="4" state="visible" r:id="rId4"/>
    <sheet xmlns:r="http://schemas.openxmlformats.org/officeDocument/2006/relationships" name="Learning Care Group" sheetId="5" state="visible" r:id="rId5"/>
    <sheet xmlns:r="http://schemas.openxmlformats.org/officeDocument/2006/relationships" name="Arbor 40 Condo Assoc" sheetId="6" state="visible" r:id="rId6"/>
    <sheet xmlns:r="http://schemas.openxmlformats.org/officeDocument/2006/relationships" name="2626 N Lakeview" sheetId="7" state="visible" r:id="rId7"/>
    <sheet xmlns:r="http://schemas.openxmlformats.org/officeDocument/2006/relationships" name="Highland Ridge" sheetId="8" state="visible" r:id="rId8"/>
    <sheet xmlns:r="http://schemas.openxmlformats.org/officeDocument/2006/relationships" name="Dougherty,Ken &amp; Connie" sheetId="9" state="visible" r:id="rId9"/>
    <sheet xmlns:r="http://schemas.openxmlformats.org/officeDocument/2006/relationships" name="1700 E 56th StCondo" sheetId="10" state="visible" r:id="rId10"/>
    <sheet xmlns:r="http://schemas.openxmlformats.org/officeDocument/2006/relationships" name="Fezzey, Tom" sheetId="11" state="visible" r:id="rId11"/>
    <sheet xmlns:r="http://schemas.openxmlformats.org/officeDocument/2006/relationships" name="Schriks, Kay" sheetId="12" state="visible" r:id="rId12"/>
    <sheet xmlns:r="http://schemas.openxmlformats.org/officeDocument/2006/relationships" name="2626 N Lakeview Ave" sheetId="13" state="visible" r:id="rId13"/>
    <sheet xmlns:r="http://schemas.openxmlformats.org/officeDocument/2006/relationships" name="600 N LSD UNIT 3105" sheetId="14" state="visible" r:id="rId14"/>
    <sheet xmlns:r="http://schemas.openxmlformats.org/officeDocument/2006/relationships" name="600 N LSD 1311" sheetId="15" state="visible" r:id="rId15"/>
    <sheet xmlns:r="http://schemas.openxmlformats.org/officeDocument/2006/relationships" name="Trader Joes" sheetId="16" state="visible" r:id="rId16"/>
    <sheet xmlns:r="http://schemas.openxmlformats.org/officeDocument/2006/relationships" name="30 E Balbo-Unit 301" sheetId="17" state="visible" r:id="rId17"/>
    <sheet xmlns:r="http://schemas.openxmlformats.org/officeDocument/2006/relationships" name="CitizenMChicagoDowntownHotel" sheetId="18" state="visible" r:id="rId18"/>
    <sheet xmlns:r="http://schemas.openxmlformats.org/officeDocument/2006/relationships" name="Shop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FFFFFFFF"/>
      <sz val="24"/>
    </font>
  </fonts>
  <fills count="25">
    <fill>
      <patternFill/>
    </fill>
    <fill>
      <patternFill patternType="gray125"/>
    </fill>
    <fill>
      <patternFill patternType="solid">
        <fgColor rgb="FF666666"/>
      </patternFill>
    </fill>
    <fill>
      <patternFill patternType="solid">
        <fgColor rgb="FFFFD966"/>
      </patternFill>
    </fill>
    <fill>
      <patternFill patternType="solid">
        <fgColor rgb="FFB7B7B7"/>
      </patternFill>
    </fill>
    <fill>
      <patternFill patternType="solid">
        <fgColor rgb="FFB6D7A8"/>
      </patternFill>
    </fill>
    <fill>
      <patternFill patternType="solid">
        <fgColor rgb="FFF9CB9C"/>
      </patternFill>
    </fill>
    <fill>
      <patternFill patternType="solid">
        <fgColor rgb="FFA4C2F4"/>
      </patternFill>
    </fill>
    <fill>
      <patternFill patternType="solid">
        <fgColor rgb="FFEA9999"/>
      </patternFill>
    </fill>
    <fill>
      <patternFill patternType="solid">
        <fgColor rgb="FF93C47D"/>
      </patternFill>
    </fill>
    <fill>
      <patternFill patternType="solid">
        <fgColor rgb="FFF6B26B"/>
      </patternFill>
    </fill>
    <fill>
      <patternFill patternType="solid">
        <fgColor rgb="FF6D9EEB"/>
      </patternFill>
    </fill>
    <fill>
      <patternFill patternType="solid">
        <fgColor rgb="FFB4A7D6"/>
      </patternFill>
    </fill>
    <fill>
      <patternFill patternType="solid">
        <fgColor rgb="FF00B050"/>
      </patternFill>
    </fill>
    <fill>
      <patternFill patternType="solid">
        <fgColor rgb="FF8ED7DD"/>
      </patternFill>
    </fill>
    <fill>
      <patternFill patternType="solid">
        <fgColor rgb="FFFABF8F"/>
      </patternFill>
    </fill>
    <fill>
      <patternFill patternType="solid">
        <fgColor rgb="FF66FFFF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CC66FF"/>
      </patternFill>
    </fill>
    <fill>
      <patternFill patternType="solid">
        <fgColor rgb="FFFFFF00"/>
      </patternFill>
    </fill>
    <fill>
      <patternFill patternType="solid">
        <fgColor rgb="00ea9999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b7b7b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2" fontId="1" fillId="1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13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13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2" fontId="1" fillId="18" borderId="1" applyAlignment="1" pivotButton="0" quotePrefix="0" xfId="0">
      <alignment horizontal="center" vertical="center" wrapText="1"/>
    </xf>
    <xf numFmtId="0" fontId="1" fillId="15" borderId="1" applyAlignment="1" pivotButton="0" quotePrefix="0" xfId="0">
      <alignment horizontal="center" vertical="center" wrapText="1"/>
    </xf>
    <xf numFmtId="2" fontId="1" fillId="17" borderId="1" applyAlignment="1" pivotButton="0" quotePrefix="0" xfId="0">
      <alignment horizontal="center" vertical="center" wrapText="1"/>
    </xf>
    <xf numFmtId="2" fontId="1" fillId="19" borderId="1" applyAlignment="1" pivotButton="0" quotePrefix="0" xfId="0">
      <alignment horizontal="center" vertical="center" wrapText="1"/>
    </xf>
    <xf numFmtId="0" fontId="1" fillId="16" borderId="1" applyAlignment="1" pivotButton="0" quotePrefix="0" xfId="0">
      <alignment horizontal="center" vertical="center" wrapText="1"/>
    </xf>
    <xf numFmtId="2" fontId="1" fillId="14" borderId="1" applyAlignment="1" pivotButton="0" quotePrefix="0" xfId="0">
      <alignment horizontal="center" vertical="center" wrapText="1"/>
    </xf>
    <xf numFmtId="2" fontId="1" fillId="15" borderId="1" applyAlignment="1" pivotButton="0" quotePrefix="0" xfId="0">
      <alignment horizontal="center" vertical="center" wrapText="1"/>
    </xf>
    <xf numFmtId="2" fontId="1" fillId="16" borderId="1" applyAlignment="1" pivotButton="0" quotePrefix="0" xfId="0">
      <alignment horizontal="center" vertical="center" wrapText="1"/>
    </xf>
    <xf numFmtId="2" fontId="1" fillId="20" borderId="1" applyAlignment="1" pivotButton="0" quotePrefix="0" xfId="0">
      <alignment horizontal="center" vertical="center" wrapText="1"/>
    </xf>
    <xf numFmtId="0" fontId="1" fillId="17" borderId="1" applyAlignment="1" pivotButton="0" quotePrefix="0" xfId="0">
      <alignment horizontal="center" vertical="center" wrapText="1"/>
    </xf>
    <xf numFmtId="0" fontId="1" fillId="2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2" fillId="2" borderId="1" applyAlignment="1" pivotButton="0" quotePrefix="0" xfId="0">
      <alignment horizontal="center" vertical="center" wrapText="1"/>
    </xf>
    <xf numFmtId="0" fontId="1" fillId="21" borderId="6" applyAlignment="1" pivotButton="0" quotePrefix="0" xfId="0">
      <alignment horizontal="center" vertical="center" wrapText="1"/>
    </xf>
    <xf numFmtId="0" fontId="1" fillId="22" borderId="6" applyAlignment="1" pivotButton="0" quotePrefix="0" xfId="0">
      <alignment horizontal="center" vertical="center" wrapText="1"/>
    </xf>
    <xf numFmtId="2" fontId="1" fillId="24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23" borderId="6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55"/>
  <sheetViews>
    <sheetView tabSelected="1"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36"/>
    <col width="23" customWidth="1" min="37" max="37"/>
  </cols>
  <sheetData>
    <row r="1" ht="56.25" customHeight="1">
      <c r="A1" s="1" t="n"/>
      <c r="B1" s="37" t="inlineStr">
        <is>
          <t>30th Aug to 5th Sep - Chicago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  <c r="L1" s="1" t="n"/>
      <c r="M1" s="2" t="n"/>
      <c r="N1" s="34" t="inlineStr">
        <is>
          <t>TOTAL HOURS (ACCUMULATED)</t>
        </is>
      </c>
      <c r="O1" s="35" t="n"/>
      <c r="P1" s="35" t="n"/>
      <c r="Q1" s="35" t="n"/>
      <c r="R1" s="35" t="n"/>
      <c r="S1" s="35" t="n"/>
      <c r="T1" s="36" t="n"/>
      <c r="U1" s="2" t="n"/>
      <c r="V1" s="34" t="inlineStr">
        <is>
          <t>REGULAR HOURS</t>
        </is>
      </c>
      <c r="W1" s="35" t="n"/>
      <c r="X1" s="35" t="n"/>
      <c r="Y1" s="35" t="n"/>
      <c r="Z1" s="35" t="n"/>
      <c r="AA1" s="35" t="n"/>
      <c r="AB1" s="36" t="n"/>
      <c r="AC1" s="2" t="n"/>
      <c r="AD1" s="34" t="inlineStr">
        <is>
          <t>OVERTIME HOURS (PER DAY)</t>
        </is>
      </c>
      <c r="AE1" s="35" t="n"/>
      <c r="AF1" s="35" t="n"/>
      <c r="AG1" s="35" t="n"/>
      <c r="AH1" s="35" t="n"/>
      <c r="AI1" s="35" t="n"/>
      <c r="AJ1" s="36" t="n"/>
      <c r="AK1" s="2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  <c r="L2" s="7" t="inlineStr">
        <is>
          <t>PAGOS</t>
        </is>
      </c>
      <c r="M2" s="2" t="n"/>
      <c r="N2" s="34" t="inlineStr">
        <is>
          <t>Friday 30</t>
        </is>
      </c>
      <c r="O2" s="34" t="inlineStr">
        <is>
          <t>Saturday 31</t>
        </is>
      </c>
      <c r="P2" s="34" t="inlineStr">
        <is>
          <t>Sunday 1</t>
        </is>
      </c>
      <c r="Q2" s="34" t="inlineStr">
        <is>
          <t>Monday 2</t>
        </is>
      </c>
      <c r="R2" s="34" t="inlineStr">
        <is>
          <t>Tuesday 3</t>
        </is>
      </c>
      <c r="S2" s="34" t="inlineStr">
        <is>
          <t>Wednesday 4</t>
        </is>
      </c>
      <c r="T2" s="34" t="inlineStr">
        <is>
          <t>Thursday 5</t>
        </is>
      </c>
      <c r="U2" s="2" t="n"/>
      <c r="V2" s="34" t="inlineStr">
        <is>
          <t>Friday 30</t>
        </is>
      </c>
      <c r="W2" s="34" t="inlineStr">
        <is>
          <t>Saturday 31</t>
        </is>
      </c>
      <c r="X2" s="34" t="inlineStr">
        <is>
          <t>Sunday 1</t>
        </is>
      </c>
      <c r="Y2" s="34" t="inlineStr">
        <is>
          <t>Monday 2</t>
        </is>
      </c>
      <c r="Z2" s="34" t="inlineStr">
        <is>
          <t>Tuesday 3</t>
        </is>
      </c>
      <c r="AA2" s="34" t="inlineStr">
        <is>
          <t>Wednesday 4</t>
        </is>
      </c>
      <c r="AB2" s="34" t="inlineStr">
        <is>
          <t>Thursday 5</t>
        </is>
      </c>
      <c r="AC2" s="2" t="n"/>
      <c r="AD2" s="34" t="inlineStr">
        <is>
          <t>Friday 30</t>
        </is>
      </c>
      <c r="AE2" s="34" t="inlineStr">
        <is>
          <t>Saturday 31</t>
        </is>
      </c>
      <c r="AF2" s="34" t="inlineStr">
        <is>
          <t>Sunday 1</t>
        </is>
      </c>
      <c r="AG2" s="34" t="inlineStr">
        <is>
          <t>Monday 2</t>
        </is>
      </c>
      <c r="AH2" s="34" t="inlineStr">
        <is>
          <t>Tuesday 3</t>
        </is>
      </c>
      <c r="AI2" s="34" t="inlineStr">
        <is>
          <t>Wednesday 4</t>
        </is>
      </c>
      <c r="AJ2" s="34" t="inlineStr">
        <is>
          <t>Thursday 5</t>
        </is>
      </c>
      <c r="AK2" s="34" t="inlineStr">
        <is>
          <t>NAMES</t>
        </is>
      </c>
    </row>
    <row r="3" ht="15.75" customHeight="1">
      <c r="A3" s="8" t="inlineStr">
        <is>
          <t>Andres Aristizabal</t>
        </is>
      </c>
      <c r="B3" s="17">
        <f>SUM('Goodwick, Michael'!B3+'Renaissance Tile'!B3+Rivereast!B3+'Learning Care Group'!B3+'Arbor 40 Condo Assoc'!B3+'2626 N Lakeview'!B3+'Highland Ridge'!B3+'Dougherty,Ken &amp; Connie'!B3+'1700 E 56th StCondo'!B3+'Fezzey, Tom'!B3+'Schriks, Kay'!B3+'2626 N Lakeview Ave'!B3+'600 N LSD UNIT 3105'!B3+'600 N LSD 1311'!B3+'Trader Joes'!B3+'30 E Balbo-Unit 301'!B3+CitizenMChicagoDowntownHotel!B3+Shop!B3)</f>
        <v/>
      </c>
      <c r="C3" s="17">
        <f>SUM('Goodwick, Michael'!C3+'Renaissance Tile'!C3+Rivereast!C3+'Learning Care Group'!C3+'Arbor 40 Condo Assoc'!C3+'2626 N Lakeview'!C3+'Highland Ridge'!C3+'Dougherty,Ken &amp; Connie'!C3+'1700 E 56th StCondo'!C3+'Fezzey, Tom'!C3+'Schriks, Kay'!C3+'2626 N Lakeview Ave'!C3+'600 N LSD UNIT 3105'!C3+'600 N LSD 1311'!C3+'Trader Joes'!C3+'30 E Balbo-Unit 301'!C3+CitizenMChicagoDowntownHotel!C3+Shop!C3)</f>
        <v/>
      </c>
      <c r="D3" s="17">
        <f>SUM('Goodwick, Michael'!D3+'Renaissance Tile'!D3+Rivereast!D3+'Learning Care Group'!D3+'Arbor 40 Condo Assoc'!D3+'2626 N Lakeview'!D3+'Highland Ridge'!D3+'Dougherty,Ken &amp; Connie'!D3+'1700 E 56th StCondo'!D3+'Fezzey, Tom'!D3+'Schriks, Kay'!D3+'2626 N Lakeview Ave'!D3+'600 N LSD UNIT 3105'!D3+'600 N LSD 1311'!D3+'Trader Joes'!D3+'30 E Balbo-Unit 301'!D3+CitizenMChicagoDowntownHotel!D3+Shop!D3)</f>
        <v/>
      </c>
      <c r="E3" s="17">
        <f>SUM('Goodwick, Michael'!E3+'Renaissance Tile'!E3+Rivereast!E3+'Learning Care Group'!E3+'Arbor 40 Condo Assoc'!E3+'2626 N Lakeview'!E3+'Highland Ridge'!E3+'Dougherty,Ken &amp; Connie'!E3+'1700 E 56th StCondo'!E3+'Fezzey, Tom'!E3+'Schriks, Kay'!E3+'2626 N Lakeview Ave'!E3+'600 N LSD UNIT 3105'!E3+'600 N LSD 1311'!E3+'Trader Joes'!E3+'30 E Balbo-Unit 301'!E3+CitizenMChicagoDowntownHotel!E3+Shop!E3)</f>
        <v/>
      </c>
      <c r="F3" s="17">
        <f>SUM('Goodwick, Michael'!F3+'Renaissance Tile'!F3+Rivereast!F3+'Learning Care Group'!F3+'Arbor 40 Condo Assoc'!F3+'2626 N Lakeview'!F3+'Highland Ridge'!F3+'Dougherty,Ken &amp; Connie'!F3+'1700 E 56th StCondo'!F3+'Fezzey, Tom'!F3+'Schriks, Kay'!F3+'2626 N Lakeview Ave'!F3+'600 N LSD UNIT 3105'!F3+'600 N LSD 1311'!F3+'Trader Joes'!F3+'30 E Balbo-Unit 301'!F3+CitizenMChicagoDowntownHotel!F3+Shop!F3)</f>
        <v/>
      </c>
      <c r="G3" s="17">
        <f>SUM('Goodwick, Michael'!G3+'Renaissance Tile'!G3+Rivereast!G3+'Learning Care Group'!G3+'Arbor 40 Condo Assoc'!G3+'2626 N Lakeview'!G3+'Highland Ridge'!G3+'Dougherty,Ken &amp; Connie'!G3+'1700 E 56th StCondo'!G3+'Fezzey, Tom'!G3+'Schriks, Kay'!G3+'2626 N Lakeview Ave'!G3+'600 N LSD UNIT 3105'!G3+'600 N LSD 1311'!G3+'Trader Joes'!G3+'30 E Balbo-Unit 301'!G3+CitizenMChicagoDowntownHotel!G3+Shop!G3)</f>
        <v/>
      </c>
      <c r="H3" s="17">
        <f>SUM('Goodwick, Michael'!H3+'Renaissance Tile'!H3+Rivereast!H3+'Learning Care Group'!H3+'Arbor 40 Condo Assoc'!H3+'2626 N Lakeview'!H3+'Highland Ridge'!H3+'Dougherty,Ken &amp; Connie'!H3+'1700 E 56th StCondo'!H3+'Fezzey, Tom'!H3+'Schriks, Kay'!H3+'2626 N Lakeview Ave'!H3+'600 N LSD UNIT 3105'!H3+'600 N LSD 1311'!H3+'Trader Joes'!H3+'30 E Balbo-Unit 301'!H3+CitizenMChicagoDowntownHotel!H3+Shop!H3)</f>
        <v/>
      </c>
      <c r="I3" s="10">
        <f>SUM(B3:H3)</f>
        <v/>
      </c>
      <c r="J3" s="11">
        <f>IF(I3&lt;=40,I3,40)</f>
        <v/>
      </c>
      <c r="K3" s="12">
        <f>I3-J3</f>
        <v/>
      </c>
      <c r="L3" s="13">
        <f>I3*15</f>
        <v/>
      </c>
      <c r="M3" s="9" t="n"/>
      <c r="N3" s="10">
        <f>B3</f>
        <v/>
      </c>
      <c r="O3" s="10">
        <f>C3+N3</f>
        <v/>
      </c>
      <c r="P3" s="10">
        <f>D3+O3</f>
        <v/>
      </c>
      <c r="Q3" s="10">
        <f>E3+P3</f>
        <v/>
      </c>
      <c r="R3" s="10">
        <f>F3+Q3</f>
        <v/>
      </c>
      <c r="S3" s="10">
        <f>G3+R3</f>
        <v/>
      </c>
      <c r="T3" s="10">
        <f>H3+S3</f>
        <v/>
      </c>
      <c r="U3" s="9" t="n"/>
      <c r="V3" s="11">
        <f>N3</f>
        <v/>
      </c>
      <c r="W3" s="11">
        <f>IF(O3&lt;=0, 0, IF(O3&lt;=40,O3-N3,IF(O3-N3&lt;=0, 0, ABS(O3-N3-AE3))))</f>
        <v/>
      </c>
      <c r="X3" s="11">
        <f>IF(P3&lt;=0, 0, IF(P3&lt;=40,P3-O3,IF(P3-O3&lt;=0, 0, ABS(P3-O3-AF3))))</f>
        <v/>
      </c>
      <c r="Y3" s="11">
        <f>IF(Q3&lt;=0, 0, IF(Q3&lt;=40,Q3-P3,IF(Q3-P3&lt;=0, 0, ABS(Q3-P3-AG3))))</f>
        <v/>
      </c>
      <c r="Z3" s="11">
        <f>IF(R3&lt;=0, 0, IF(R3&lt;=40,R3-Q3,IF(R3-Q3&lt;=0, 0, ABS(R3-Q3-AH3))))</f>
        <v/>
      </c>
      <c r="AA3" s="11">
        <f>IF(S3&lt;=0, 0, IF(S3&lt;=40,S3-R3,IF(S3-R3&lt;=0, 0, ABS(S3-R3-AI3))))</f>
        <v/>
      </c>
      <c r="AB3" s="11">
        <f>IF(T3&lt;=0, 0, IF(T3&lt;=40,T3-S3,IF(T3-S3&lt;=0, 0, ABS(T3-S3-AJ3))))</f>
        <v/>
      </c>
      <c r="AC3" s="9" t="n"/>
      <c r="AD3" s="12">
        <f>0</f>
        <v/>
      </c>
      <c r="AE3" s="12">
        <f>IF(O3&lt;=0, 0, IF(O3&lt;=40,0, IF(O3-N3&lt;=0,0,IF(O3&gt;40, O3-40-SUM(AD3:AD3),0))))</f>
        <v/>
      </c>
      <c r="AF3" s="12">
        <f>IF(P3&lt;=0, 0, IF(P3&lt;=40,0, IF(P3-O3&lt;=0,0,IF(P3&gt;40, P3-40-SUM(AD3:AE3),0))))</f>
        <v/>
      </c>
      <c r="AG3" s="12">
        <f>IF(Q3&lt;=0, 0, IF(Q3&lt;=40,0, IF(Q3-P3&lt;=0,0,IF(Q3&gt;40, Q3-40-SUM(AD3:AF3),0))))</f>
        <v/>
      </c>
      <c r="AH3" s="12">
        <f>IF(R3&lt;=0, 0, IF(R3&lt;=40,0, IF(R3-Q3&lt;=0,0,IF(R3&gt;40, R3-40-SUM(AD3:AG3),0))))</f>
        <v/>
      </c>
      <c r="AI3" s="12">
        <f>IF(S3&lt;=0, 0, IF(S3&lt;=40,0, IF(S3-R3&lt;=0,0,IF(S3&gt;40, S3-40-SUM(AD3:AH3),0))))</f>
        <v/>
      </c>
      <c r="AJ3" s="12">
        <f>IF(T3&lt;=0, 0, IF(T3&lt;=40,0, IF(T3-S3&lt;=0,0,IF(T3&gt;40, T3-40-SUM(AD3:AI3),0))))</f>
        <v/>
      </c>
      <c r="AK3" s="8" t="inlineStr">
        <is>
          <t>Andres Aristizabal</t>
        </is>
      </c>
    </row>
    <row r="4" ht="15.75" customHeight="1">
      <c r="A4" s="8" t="inlineStr">
        <is>
          <t>Antonio Lopez</t>
        </is>
      </c>
      <c r="B4" s="17">
        <f>SUM('Goodwick, Michael'!B4+'Renaissance Tile'!B4+Rivereast!B4+'Learning Care Group'!B4+'Arbor 40 Condo Assoc'!B4+'2626 N Lakeview'!B4+'Highland Ridge'!B4+'Dougherty,Ken &amp; Connie'!B4+'1700 E 56th StCondo'!B4+'Fezzey, Tom'!B4+'Schriks, Kay'!B4+'2626 N Lakeview Ave'!B4+'600 N LSD UNIT 3105'!B4+'600 N LSD 1311'!B4+'Trader Joes'!B4+'30 E Balbo-Unit 301'!B4+CitizenMChicagoDowntownHotel!B4+Shop!B4)</f>
        <v/>
      </c>
      <c r="C4" s="17">
        <f>SUM('Goodwick, Michael'!C4+'Renaissance Tile'!C4+Rivereast!C4+'Learning Care Group'!C4+'Arbor 40 Condo Assoc'!C4+'2626 N Lakeview'!C4+'Highland Ridge'!C4+'Dougherty,Ken &amp; Connie'!C4+'1700 E 56th StCondo'!C4+'Fezzey, Tom'!C4+'Schriks, Kay'!C4+'2626 N Lakeview Ave'!C4+'600 N LSD UNIT 3105'!C4+'600 N LSD 1311'!C4+'Trader Joes'!C4+'30 E Balbo-Unit 301'!C4+CitizenMChicagoDowntownHotel!C4+Shop!C4)</f>
        <v/>
      </c>
      <c r="D4" s="17">
        <f>SUM('Goodwick, Michael'!D4+'Renaissance Tile'!D4+Rivereast!D4+'Learning Care Group'!D4+'Arbor 40 Condo Assoc'!D4+'2626 N Lakeview'!D4+'Highland Ridge'!D4+'Dougherty,Ken &amp; Connie'!D4+'1700 E 56th StCondo'!D4+'Fezzey, Tom'!D4+'Schriks, Kay'!D4+'2626 N Lakeview Ave'!D4+'600 N LSD UNIT 3105'!D4+'600 N LSD 1311'!D4+'Trader Joes'!D4+'30 E Balbo-Unit 301'!D4+CitizenMChicagoDowntownHotel!D4+Shop!D4)</f>
        <v/>
      </c>
      <c r="E4" s="17">
        <f>SUM('Goodwick, Michael'!E4+'Renaissance Tile'!E4+Rivereast!E4+'Learning Care Group'!E4+'Arbor 40 Condo Assoc'!E4+'2626 N Lakeview'!E4+'Highland Ridge'!E4+'Dougherty,Ken &amp; Connie'!E4+'1700 E 56th StCondo'!E4+'Fezzey, Tom'!E4+'Schriks, Kay'!E4+'2626 N Lakeview Ave'!E4+'600 N LSD UNIT 3105'!E4+'600 N LSD 1311'!E4+'Trader Joes'!E4+'30 E Balbo-Unit 301'!E4+CitizenMChicagoDowntownHotel!E4+Shop!E4)</f>
        <v/>
      </c>
      <c r="F4" s="17">
        <f>SUM('Goodwick, Michael'!F4+'Renaissance Tile'!F4+Rivereast!F4+'Learning Care Group'!F4+'Arbor 40 Condo Assoc'!F4+'2626 N Lakeview'!F4+'Highland Ridge'!F4+'Dougherty,Ken &amp; Connie'!F4+'1700 E 56th StCondo'!F4+'Fezzey, Tom'!F4+'Schriks, Kay'!F4+'2626 N Lakeview Ave'!F4+'600 N LSD UNIT 3105'!F4+'600 N LSD 1311'!F4+'Trader Joes'!F4+'30 E Balbo-Unit 301'!F4+CitizenMChicagoDowntownHotel!F4+Shop!F4)</f>
        <v/>
      </c>
      <c r="G4" s="17">
        <f>SUM('Goodwick, Michael'!G4+'Renaissance Tile'!G4+Rivereast!G4+'Learning Care Group'!G4+'Arbor 40 Condo Assoc'!G4+'2626 N Lakeview'!G4+'Highland Ridge'!G4+'Dougherty,Ken &amp; Connie'!G4+'1700 E 56th StCondo'!G4+'Fezzey, Tom'!G4+'Schriks, Kay'!G4+'2626 N Lakeview Ave'!G4+'600 N LSD UNIT 3105'!G4+'600 N LSD 1311'!G4+'Trader Joes'!G4+'30 E Balbo-Unit 301'!G4+CitizenMChicagoDowntownHotel!G4+Shop!G4)</f>
        <v/>
      </c>
      <c r="H4" s="17">
        <f>SUM('Goodwick, Michael'!H4+'Renaissance Tile'!H4+Rivereast!H4+'Learning Care Group'!H4+'Arbor 40 Condo Assoc'!H4+'2626 N Lakeview'!H4+'Highland Ridge'!H4+'Dougherty,Ken &amp; Connie'!H4+'1700 E 56th StCondo'!H4+'Fezzey, Tom'!H4+'Schriks, Kay'!H4+'2626 N Lakeview Ave'!H4+'600 N LSD UNIT 3105'!H4+'600 N LSD 1311'!H4+'Trader Joes'!H4+'30 E Balbo-Unit 301'!H4+CitizenMChicagoDowntownHotel!H4+Shop!H4)</f>
        <v/>
      </c>
      <c r="I4" s="10">
        <f>SUM(B4:H4)</f>
        <v/>
      </c>
      <c r="J4" s="11">
        <f>IF(I4&lt;=40,I4,40)</f>
        <v/>
      </c>
      <c r="K4" s="12">
        <f>I4-J4</f>
        <v/>
      </c>
      <c r="L4" s="13">
        <f>I4*15</f>
        <v/>
      </c>
      <c r="M4" s="9" t="n"/>
      <c r="N4" s="10">
        <f>B4</f>
        <v/>
      </c>
      <c r="O4" s="10">
        <f>C4+N4</f>
        <v/>
      </c>
      <c r="P4" s="10">
        <f>D4+O4</f>
        <v/>
      </c>
      <c r="Q4" s="10">
        <f>E4+P4</f>
        <v/>
      </c>
      <c r="R4" s="10">
        <f>F4+Q4</f>
        <v/>
      </c>
      <c r="S4" s="10">
        <f>G4+R4</f>
        <v/>
      </c>
      <c r="T4" s="10">
        <f>H4+S4</f>
        <v/>
      </c>
      <c r="U4" s="9" t="n"/>
      <c r="V4" s="11">
        <f>N4</f>
        <v/>
      </c>
      <c r="W4" s="11">
        <f>IF(O4&lt;=0, 0, IF(O4&lt;=40,O4-N4,IF(O4-N4&lt;=0, 0, ABS(O4-N4-AE4))))</f>
        <v/>
      </c>
      <c r="X4" s="11">
        <f>IF(P4&lt;=0, 0, IF(P4&lt;=40,P4-O4,IF(P4-O4&lt;=0, 0, ABS(P4-O4-AF4))))</f>
        <v/>
      </c>
      <c r="Y4" s="11">
        <f>IF(Q4&lt;=0, 0, IF(Q4&lt;=40,Q4-P4,IF(Q4-P4&lt;=0, 0, ABS(Q4-P4-AG4))))</f>
        <v/>
      </c>
      <c r="Z4" s="11">
        <f>IF(R4&lt;=0, 0, IF(R4&lt;=40,R4-Q4,IF(R4-Q4&lt;=0, 0, ABS(R4-Q4-AH4))))</f>
        <v/>
      </c>
      <c r="AA4" s="11">
        <f>IF(S4&lt;=0, 0, IF(S4&lt;=40,S4-R4,IF(S4-R4&lt;=0, 0, ABS(S4-R4-AI4))))</f>
        <v/>
      </c>
      <c r="AB4" s="11">
        <f>IF(T4&lt;=0, 0, IF(T4&lt;=40,T4-S4,IF(T4-S4&lt;=0, 0, ABS(T4-S4-AJ4))))</f>
        <v/>
      </c>
      <c r="AC4" s="9" t="n"/>
      <c r="AD4" s="12">
        <f>0</f>
        <v/>
      </c>
      <c r="AE4" s="12">
        <f>IF(O4&lt;=0, 0, IF(O4&lt;=40,0, IF(O4-N4&lt;=0,0,IF(O4&gt;40, O4-40-SUM(AD4:AD4),0))))</f>
        <v/>
      </c>
      <c r="AF4" s="12">
        <f>IF(P4&lt;=0, 0, IF(P4&lt;=40,0, IF(P4-O4&lt;=0,0,IF(P4&gt;40, P4-40-SUM(AD4:AE4),0))))</f>
        <v/>
      </c>
      <c r="AG4" s="12">
        <f>IF(Q4&lt;=0, 0, IF(Q4&lt;=40,0, IF(Q4-P4&lt;=0,0,IF(Q4&gt;40, Q4-40-SUM(AD4:AF4),0))))</f>
        <v/>
      </c>
      <c r="AH4" s="12">
        <f>IF(R4&lt;=0, 0, IF(R4&lt;=40,0, IF(R4-Q4&lt;=0,0,IF(R4&gt;40, R4-40-SUM(AD4:AG4),0))))</f>
        <v/>
      </c>
      <c r="AI4" s="12">
        <f>IF(S4&lt;=0, 0, IF(S4&lt;=40,0, IF(S4-R4&lt;=0,0,IF(S4&gt;40, S4-40-SUM(AD4:AH4),0))))</f>
        <v/>
      </c>
      <c r="AJ4" s="12">
        <f>IF(T4&lt;=0, 0, IF(T4&lt;=40,0, IF(T4-S4&lt;=0,0,IF(T4&gt;40, T4-40-SUM(AD4:AI4),0))))</f>
        <v/>
      </c>
      <c r="AK4" s="8" t="inlineStr">
        <is>
          <t>Antonio Lopez</t>
        </is>
      </c>
    </row>
    <row r="5" ht="15.75" customHeight="1">
      <c r="A5" s="8" t="inlineStr">
        <is>
          <t>Danny Mendez</t>
        </is>
      </c>
      <c r="B5" s="17">
        <f>SUM('Goodwick, Michael'!B5+'Renaissance Tile'!B5+Rivereast!B5+'Learning Care Group'!B5+'Arbor 40 Condo Assoc'!B5+'2626 N Lakeview'!B5+'Highland Ridge'!B5+'Dougherty,Ken &amp; Connie'!B5+'1700 E 56th StCondo'!B5+'Fezzey, Tom'!B5+'Schriks, Kay'!B5+'2626 N Lakeview Ave'!B5+'600 N LSD UNIT 3105'!B5+'600 N LSD 1311'!B5+'Trader Joes'!B5+'30 E Balbo-Unit 301'!B5+CitizenMChicagoDowntownHotel!B5+Shop!B5)</f>
        <v/>
      </c>
      <c r="C5" s="17">
        <f>SUM('Goodwick, Michael'!C5+'Renaissance Tile'!C5+Rivereast!C5+'Learning Care Group'!C5+'Arbor 40 Condo Assoc'!C5+'2626 N Lakeview'!C5+'Highland Ridge'!C5+'Dougherty,Ken &amp; Connie'!C5+'1700 E 56th StCondo'!C5+'Fezzey, Tom'!C5+'Schriks, Kay'!C5+'2626 N Lakeview Ave'!C5+'600 N LSD UNIT 3105'!C5+'600 N LSD 1311'!C5+'Trader Joes'!C5+'30 E Balbo-Unit 301'!C5+CitizenMChicagoDowntownHotel!C5+Shop!C5)</f>
        <v/>
      </c>
      <c r="D5" s="17">
        <f>SUM('Goodwick, Michael'!D5+'Renaissance Tile'!D5+Rivereast!D5+'Learning Care Group'!D5+'Arbor 40 Condo Assoc'!D5+'2626 N Lakeview'!D5+'Highland Ridge'!D5+'Dougherty,Ken &amp; Connie'!D5+'1700 E 56th StCondo'!D5+'Fezzey, Tom'!D5+'Schriks, Kay'!D5+'2626 N Lakeview Ave'!D5+'600 N LSD UNIT 3105'!D5+'600 N LSD 1311'!D5+'Trader Joes'!D5+'30 E Balbo-Unit 301'!D5+CitizenMChicagoDowntownHotel!D5+Shop!D5)</f>
        <v/>
      </c>
      <c r="E5" s="17">
        <f>SUM('Goodwick, Michael'!E5+'Renaissance Tile'!E5+Rivereast!E5+'Learning Care Group'!E5+'Arbor 40 Condo Assoc'!E5+'2626 N Lakeview'!E5+'Highland Ridge'!E5+'Dougherty,Ken &amp; Connie'!E5+'1700 E 56th StCondo'!E5+'Fezzey, Tom'!E5+'Schriks, Kay'!E5+'2626 N Lakeview Ave'!E5+'600 N LSD UNIT 3105'!E5+'600 N LSD 1311'!E5+'Trader Joes'!E5+'30 E Balbo-Unit 301'!E5+CitizenMChicagoDowntownHotel!E5+Shop!E5)</f>
        <v/>
      </c>
      <c r="F5" s="17">
        <f>SUM('Goodwick, Michael'!F5+'Renaissance Tile'!F5+Rivereast!F5+'Learning Care Group'!F5+'Arbor 40 Condo Assoc'!F5+'2626 N Lakeview'!F5+'Highland Ridge'!F5+'Dougherty,Ken &amp; Connie'!F5+'1700 E 56th StCondo'!F5+'Fezzey, Tom'!F5+'Schriks, Kay'!F5+'2626 N Lakeview Ave'!F5+'600 N LSD UNIT 3105'!F5+'600 N LSD 1311'!F5+'Trader Joes'!F5+'30 E Balbo-Unit 301'!F5+CitizenMChicagoDowntownHotel!F5+Shop!F5)</f>
        <v/>
      </c>
      <c r="G5" s="17">
        <f>SUM('Goodwick, Michael'!G5+'Renaissance Tile'!G5+Rivereast!G5+'Learning Care Group'!G5+'Arbor 40 Condo Assoc'!G5+'2626 N Lakeview'!G5+'Highland Ridge'!G5+'Dougherty,Ken &amp; Connie'!G5+'1700 E 56th StCondo'!G5+'Fezzey, Tom'!G5+'Schriks, Kay'!G5+'2626 N Lakeview Ave'!G5+'600 N LSD UNIT 3105'!G5+'600 N LSD 1311'!G5+'Trader Joes'!G5+'30 E Balbo-Unit 301'!G5+CitizenMChicagoDowntownHotel!G5+Shop!G5)</f>
        <v/>
      </c>
      <c r="H5" s="17">
        <f>SUM('Goodwick, Michael'!H5+'Renaissance Tile'!H5+Rivereast!H5+'Learning Care Group'!H5+'Arbor 40 Condo Assoc'!H5+'2626 N Lakeview'!H5+'Highland Ridge'!H5+'Dougherty,Ken &amp; Connie'!H5+'1700 E 56th StCondo'!H5+'Fezzey, Tom'!H5+'Schriks, Kay'!H5+'2626 N Lakeview Ave'!H5+'600 N LSD UNIT 3105'!H5+'600 N LSD 1311'!H5+'Trader Joes'!H5+'30 E Balbo-Unit 301'!H5+CitizenMChicagoDowntownHotel!H5+Shop!H5)</f>
        <v/>
      </c>
      <c r="I5" s="10">
        <f>SUM(B5:H5)</f>
        <v/>
      </c>
      <c r="J5" s="11">
        <f>IF(I5&lt;=40,I5,40)</f>
        <v/>
      </c>
      <c r="K5" s="12">
        <f>I5-J5</f>
        <v/>
      </c>
      <c r="L5" s="13">
        <f>I5*15</f>
        <v/>
      </c>
      <c r="M5" s="9" t="n"/>
      <c r="N5" s="10">
        <f>B5</f>
        <v/>
      </c>
      <c r="O5" s="10">
        <f>C5+N5</f>
        <v/>
      </c>
      <c r="P5" s="10">
        <f>D5+O5</f>
        <v/>
      </c>
      <c r="Q5" s="10">
        <f>E5+P5</f>
        <v/>
      </c>
      <c r="R5" s="10">
        <f>F5+Q5</f>
        <v/>
      </c>
      <c r="S5" s="10">
        <f>G5+R5</f>
        <v/>
      </c>
      <c r="T5" s="10">
        <f>H5+S5</f>
        <v/>
      </c>
      <c r="U5" s="9" t="n"/>
      <c r="V5" s="11">
        <f>N5</f>
        <v/>
      </c>
      <c r="W5" s="11">
        <f>IF(O5&lt;=0, 0, IF(O5&lt;=40,O5-N5,IF(O5-N5&lt;=0, 0, ABS(O5-N5-AE5))))</f>
        <v/>
      </c>
      <c r="X5" s="11">
        <f>IF(P5&lt;=0, 0, IF(P5&lt;=40,P5-O5,IF(P5-O5&lt;=0, 0, ABS(P5-O5-AF5))))</f>
        <v/>
      </c>
      <c r="Y5" s="11">
        <f>IF(Q5&lt;=0, 0, IF(Q5&lt;=40,Q5-P5,IF(Q5-P5&lt;=0, 0, ABS(Q5-P5-AG5))))</f>
        <v/>
      </c>
      <c r="Z5" s="11">
        <f>IF(R5&lt;=0, 0, IF(R5&lt;=40,R5-Q5,IF(R5-Q5&lt;=0, 0, ABS(R5-Q5-AH5))))</f>
        <v/>
      </c>
      <c r="AA5" s="11">
        <f>IF(S5&lt;=0, 0, IF(S5&lt;=40,S5-R5,IF(S5-R5&lt;=0, 0, ABS(S5-R5-AI5))))</f>
        <v/>
      </c>
      <c r="AB5" s="11">
        <f>IF(T5&lt;=0, 0, IF(T5&lt;=40,T5-S5,IF(T5-S5&lt;=0, 0, ABS(T5-S5-AJ5))))</f>
        <v/>
      </c>
      <c r="AC5" s="9" t="n"/>
      <c r="AD5" s="12">
        <f>0</f>
        <v/>
      </c>
      <c r="AE5" s="12">
        <f>IF(O5&lt;=0, 0, IF(O5&lt;=40,0, IF(O5-N5&lt;=0,0,IF(O5&gt;40, O5-40-SUM(AD5:AD5),0))))</f>
        <v/>
      </c>
      <c r="AF5" s="12">
        <f>IF(P5&lt;=0, 0, IF(P5&lt;=40,0, IF(P5-O5&lt;=0,0,IF(P5&gt;40, P5-40-SUM(AD5:AE5),0))))</f>
        <v/>
      </c>
      <c r="AG5" s="12">
        <f>IF(Q5&lt;=0, 0, IF(Q5&lt;=40,0, IF(Q5-P5&lt;=0,0,IF(Q5&gt;40, Q5-40-SUM(AD5:AF5),0))))</f>
        <v/>
      </c>
      <c r="AH5" s="12">
        <f>IF(R5&lt;=0, 0, IF(R5&lt;=40,0, IF(R5-Q5&lt;=0,0,IF(R5&gt;40, R5-40-SUM(AD5:AG5),0))))</f>
        <v/>
      </c>
      <c r="AI5" s="12">
        <f>IF(S5&lt;=0, 0, IF(S5&lt;=40,0, IF(S5-R5&lt;=0,0,IF(S5&gt;40, S5-40-SUM(AD5:AH5),0))))</f>
        <v/>
      </c>
      <c r="AJ5" s="12">
        <f>IF(T5&lt;=0, 0, IF(T5&lt;=40,0, IF(T5-S5&lt;=0,0,IF(T5&gt;40, T5-40-SUM(AD5:AI5),0))))</f>
        <v/>
      </c>
      <c r="AK5" s="8" t="inlineStr">
        <is>
          <t>Danny Mendez</t>
        </is>
      </c>
    </row>
    <row r="6" ht="15.75" customHeight="1">
      <c r="A6" s="8" t="inlineStr">
        <is>
          <t>Esperanza Osorio</t>
        </is>
      </c>
      <c r="B6" s="17">
        <f>SUM('Goodwick, Michael'!B6+'Renaissance Tile'!B6+Rivereast!B6+'Learning Care Group'!B6+'Arbor 40 Condo Assoc'!B6+'2626 N Lakeview'!B6+'Highland Ridge'!B6+'Dougherty,Ken &amp; Connie'!B6+'1700 E 56th StCondo'!B6+'Fezzey, Tom'!B6+'Schriks, Kay'!B6+'2626 N Lakeview Ave'!B6+'600 N LSD UNIT 3105'!B6+'600 N LSD 1311'!B6+'Trader Joes'!B6+'30 E Balbo-Unit 301'!B6+CitizenMChicagoDowntownHotel!B6+Shop!B6)</f>
        <v/>
      </c>
      <c r="C6" s="17">
        <f>SUM('Goodwick, Michael'!C6+'Renaissance Tile'!C6+Rivereast!C6+'Learning Care Group'!C6+'Arbor 40 Condo Assoc'!C6+'2626 N Lakeview'!C6+'Highland Ridge'!C6+'Dougherty,Ken &amp; Connie'!C6+'1700 E 56th StCondo'!C6+'Fezzey, Tom'!C6+'Schriks, Kay'!C6+'2626 N Lakeview Ave'!C6+'600 N LSD UNIT 3105'!C6+'600 N LSD 1311'!C6+'Trader Joes'!C6+'30 E Balbo-Unit 301'!C6+CitizenMChicagoDowntownHotel!C6+Shop!C6)</f>
        <v/>
      </c>
      <c r="D6" s="17">
        <f>SUM('Goodwick, Michael'!D6+'Renaissance Tile'!D6+Rivereast!D6+'Learning Care Group'!D6+'Arbor 40 Condo Assoc'!D6+'2626 N Lakeview'!D6+'Highland Ridge'!D6+'Dougherty,Ken &amp; Connie'!D6+'1700 E 56th StCondo'!D6+'Fezzey, Tom'!D6+'Schriks, Kay'!D6+'2626 N Lakeview Ave'!D6+'600 N LSD UNIT 3105'!D6+'600 N LSD 1311'!D6+'Trader Joes'!D6+'30 E Balbo-Unit 301'!D6+CitizenMChicagoDowntownHotel!D6+Shop!D6)</f>
        <v/>
      </c>
      <c r="E6" s="17">
        <f>SUM('Goodwick, Michael'!E6+'Renaissance Tile'!E6+Rivereast!E6+'Learning Care Group'!E6+'Arbor 40 Condo Assoc'!E6+'2626 N Lakeview'!E6+'Highland Ridge'!E6+'Dougherty,Ken &amp; Connie'!E6+'1700 E 56th StCondo'!E6+'Fezzey, Tom'!E6+'Schriks, Kay'!E6+'2626 N Lakeview Ave'!E6+'600 N LSD UNIT 3105'!E6+'600 N LSD 1311'!E6+'Trader Joes'!E6+'30 E Balbo-Unit 301'!E6+CitizenMChicagoDowntownHotel!E6+Shop!E6)</f>
        <v/>
      </c>
      <c r="F6" s="17">
        <f>SUM('Goodwick, Michael'!F6+'Renaissance Tile'!F6+Rivereast!F6+'Learning Care Group'!F6+'Arbor 40 Condo Assoc'!F6+'2626 N Lakeview'!F6+'Highland Ridge'!F6+'Dougherty,Ken &amp; Connie'!F6+'1700 E 56th StCondo'!F6+'Fezzey, Tom'!F6+'Schriks, Kay'!F6+'2626 N Lakeview Ave'!F6+'600 N LSD UNIT 3105'!F6+'600 N LSD 1311'!F6+'Trader Joes'!F6+'30 E Balbo-Unit 301'!F6+CitizenMChicagoDowntownHotel!F6+Shop!F6)</f>
        <v/>
      </c>
      <c r="G6" s="17">
        <f>SUM('Goodwick, Michael'!G6+'Renaissance Tile'!G6+Rivereast!G6+'Learning Care Group'!G6+'Arbor 40 Condo Assoc'!G6+'2626 N Lakeview'!G6+'Highland Ridge'!G6+'Dougherty,Ken &amp; Connie'!G6+'1700 E 56th StCondo'!G6+'Fezzey, Tom'!G6+'Schriks, Kay'!G6+'2626 N Lakeview Ave'!G6+'600 N LSD UNIT 3105'!G6+'600 N LSD 1311'!G6+'Trader Joes'!G6+'30 E Balbo-Unit 301'!G6+CitizenMChicagoDowntownHotel!G6+Shop!G6)</f>
        <v/>
      </c>
      <c r="H6" s="17">
        <f>SUM('Goodwick, Michael'!H6+'Renaissance Tile'!H6+Rivereast!H6+'Learning Care Group'!H6+'Arbor 40 Condo Assoc'!H6+'2626 N Lakeview'!H6+'Highland Ridge'!H6+'Dougherty,Ken &amp; Connie'!H6+'1700 E 56th StCondo'!H6+'Fezzey, Tom'!H6+'Schriks, Kay'!H6+'2626 N Lakeview Ave'!H6+'600 N LSD UNIT 3105'!H6+'600 N LSD 1311'!H6+'Trader Joes'!H6+'30 E Balbo-Unit 301'!H6+CitizenMChicagoDowntownHotel!H6+Shop!H6)</f>
        <v/>
      </c>
      <c r="I6" s="10">
        <f>SUM(B6:H6)</f>
        <v/>
      </c>
      <c r="J6" s="11">
        <f>IF(I6&lt;=40,I6,40)</f>
        <v/>
      </c>
      <c r="K6" s="12">
        <f>I6-J6</f>
        <v/>
      </c>
      <c r="L6" s="13">
        <f>I6*15</f>
        <v/>
      </c>
      <c r="M6" s="9" t="n"/>
      <c r="N6" s="10">
        <f>B6</f>
        <v/>
      </c>
      <c r="O6" s="10">
        <f>C6+N6</f>
        <v/>
      </c>
      <c r="P6" s="10">
        <f>D6+O6</f>
        <v/>
      </c>
      <c r="Q6" s="10">
        <f>E6+P6</f>
        <v/>
      </c>
      <c r="R6" s="10">
        <f>F6+Q6</f>
        <v/>
      </c>
      <c r="S6" s="10">
        <f>G6+R6</f>
        <v/>
      </c>
      <c r="T6" s="10">
        <f>H6+S6</f>
        <v/>
      </c>
      <c r="U6" s="9" t="n"/>
      <c r="V6" s="11">
        <f>N6</f>
        <v/>
      </c>
      <c r="W6" s="11">
        <f>IF(O6&lt;=0, 0, IF(O6&lt;=40,O6-N6,IF(O6-N6&lt;=0, 0, ABS(O6-N6-AE6))))</f>
        <v/>
      </c>
      <c r="X6" s="11">
        <f>IF(P6&lt;=0, 0, IF(P6&lt;=40,P6-O6,IF(P6-O6&lt;=0, 0, ABS(P6-O6-AF6))))</f>
        <v/>
      </c>
      <c r="Y6" s="11">
        <f>IF(Q6&lt;=0, 0, IF(Q6&lt;=40,Q6-P6,IF(Q6-P6&lt;=0, 0, ABS(Q6-P6-AG6))))</f>
        <v/>
      </c>
      <c r="Z6" s="11">
        <f>IF(R6&lt;=0, 0, IF(R6&lt;=40,R6-Q6,IF(R6-Q6&lt;=0, 0, ABS(R6-Q6-AH6))))</f>
        <v/>
      </c>
      <c r="AA6" s="11">
        <f>IF(S6&lt;=0, 0, IF(S6&lt;=40,S6-R6,IF(S6-R6&lt;=0, 0, ABS(S6-R6-AI6))))</f>
        <v/>
      </c>
      <c r="AB6" s="11">
        <f>IF(T6&lt;=0, 0, IF(T6&lt;=40,T6-S6,IF(T6-S6&lt;=0, 0, ABS(T6-S6-AJ6))))</f>
        <v/>
      </c>
      <c r="AC6" s="9" t="n"/>
      <c r="AD6" s="12">
        <f>0</f>
        <v/>
      </c>
      <c r="AE6" s="12">
        <f>IF(O6&lt;=0, 0, IF(O6&lt;=40,0, IF(O6-N6&lt;=0,0,IF(O6&gt;40, O6-40-SUM(AD6:AD6),0))))</f>
        <v/>
      </c>
      <c r="AF6" s="12">
        <f>IF(P6&lt;=0, 0, IF(P6&lt;=40,0, IF(P6-O6&lt;=0,0,IF(P6&gt;40, P6-40-SUM(AD6:AE6),0))))</f>
        <v/>
      </c>
      <c r="AG6" s="12">
        <f>IF(Q6&lt;=0, 0, IF(Q6&lt;=40,0, IF(Q6-P6&lt;=0,0,IF(Q6&gt;40, Q6-40-SUM(AD6:AF6),0))))</f>
        <v/>
      </c>
      <c r="AH6" s="12">
        <f>IF(R6&lt;=0, 0, IF(R6&lt;=40,0, IF(R6-Q6&lt;=0,0,IF(R6&gt;40, R6-40-SUM(AD6:AG6),0))))</f>
        <v/>
      </c>
      <c r="AI6" s="12">
        <f>IF(S6&lt;=0, 0, IF(S6&lt;=40,0, IF(S6-R6&lt;=0,0,IF(S6&gt;40, S6-40-SUM(AD6:AH6),0))))</f>
        <v/>
      </c>
      <c r="AJ6" s="12">
        <f>IF(T6&lt;=0, 0, IF(T6&lt;=40,0, IF(T6-S6&lt;=0,0,IF(T6&gt;40, T6-40-SUM(AD6:AI6),0))))</f>
        <v/>
      </c>
      <c r="AK6" s="8" t="inlineStr">
        <is>
          <t>Esperanza Osorio</t>
        </is>
      </c>
    </row>
    <row r="7" ht="15.75" customHeight="1">
      <c r="A7" s="8" t="inlineStr">
        <is>
          <t>Freddy Zapata</t>
        </is>
      </c>
      <c r="B7" s="17">
        <f>SUM('Goodwick, Michael'!B7+'Renaissance Tile'!B7+Rivereast!B7+'Learning Care Group'!B7+'Arbor 40 Condo Assoc'!B7+'2626 N Lakeview'!B7+'Highland Ridge'!B7+'Dougherty,Ken &amp; Connie'!B7+'1700 E 56th StCondo'!B7+'Fezzey, Tom'!B7+'Schriks, Kay'!B7+'2626 N Lakeview Ave'!B7+'600 N LSD UNIT 3105'!B7+'600 N LSD 1311'!B7+'Trader Joes'!B7+'30 E Balbo-Unit 301'!B7+CitizenMChicagoDowntownHotel!B7+Shop!B7)</f>
        <v/>
      </c>
      <c r="C7" s="17">
        <f>SUM('Goodwick, Michael'!C7+'Renaissance Tile'!C7+Rivereast!C7+'Learning Care Group'!C7+'Arbor 40 Condo Assoc'!C7+'2626 N Lakeview'!C7+'Highland Ridge'!C7+'Dougherty,Ken &amp; Connie'!C7+'1700 E 56th StCondo'!C7+'Fezzey, Tom'!C7+'Schriks, Kay'!C7+'2626 N Lakeview Ave'!C7+'600 N LSD UNIT 3105'!C7+'600 N LSD 1311'!C7+'Trader Joes'!C7+'30 E Balbo-Unit 301'!C7+CitizenMChicagoDowntownHotel!C7+Shop!C7)</f>
        <v/>
      </c>
      <c r="D7" s="17">
        <f>SUM('Goodwick, Michael'!D7+'Renaissance Tile'!D7+Rivereast!D7+'Learning Care Group'!D7+'Arbor 40 Condo Assoc'!D7+'2626 N Lakeview'!D7+'Highland Ridge'!D7+'Dougherty,Ken &amp; Connie'!D7+'1700 E 56th StCondo'!D7+'Fezzey, Tom'!D7+'Schriks, Kay'!D7+'2626 N Lakeview Ave'!D7+'600 N LSD UNIT 3105'!D7+'600 N LSD 1311'!D7+'Trader Joes'!D7+'30 E Balbo-Unit 301'!D7+CitizenMChicagoDowntownHotel!D7+Shop!D7)</f>
        <v/>
      </c>
      <c r="E7" s="17">
        <f>SUM('Goodwick, Michael'!E7+'Renaissance Tile'!E7+Rivereast!E7+'Learning Care Group'!E7+'Arbor 40 Condo Assoc'!E7+'2626 N Lakeview'!E7+'Highland Ridge'!E7+'Dougherty,Ken &amp; Connie'!E7+'1700 E 56th StCondo'!E7+'Fezzey, Tom'!E7+'Schriks, Kay'!E7+'2626 N Lakeview Ave'!E7+'600 N LSD UNIT 3105'!E7+'600 N LSD 1311'!E7+'Trader Joes'!E7+'30 E Balbo-Unit 301'!E7+CitizenMChicagoDowntownHotel!E7+Shop!E7)</f>
        <v/>
      </c>
      <c r="F7" s="17">
        <f>SUM('Goodwick, Michael'!F7+'Renaissance Tile'!F7+Rivereast!F7+'Learning Care Group'!F7+'Arbor 40 Condo Assoc'!F7+'2626 N Lakeview'!F7+'Highland Ridge'!F7+'Dougherty,Ken &amp; Connie'!F7+'1700 E 56th StCondo'!F7+'Fezzey, Tom'!F7+'Schriks, Kay'!F7+'2626 N Lakeview Ave'!F7+'600 N LSD UNIT 3105'!F7+'600 N LSD 1311'!F7+'Trader Joes'!F7+'30 E Balbo-Unit 301'!F7+CitizenMChicagoDowntownHotel!F7+Shop!F7)</f>
        <v/>
      </c>
      <c r="G7" s="17">
        <f>SUM('Goodwick, Michael'!G7+'Renaissance Tile'!G7+Rivereast!G7+'Learning Care Group'!G7+'Arbor 40 Condo Assoc'!G7+'2626 N Lakeview'!G7+'Highland Ridge'!G7+'Dougherty,Ken &amp; Connie'!G7+'1700 E 56th StCondo'!G7+'Fezzey, Tom'!G7+'Schriks, Kay'!G7+'2626 N Lakeview Ave'!G7+'600 N LSD UNIT 3105'!G7+'600 N LSD 1311'!G7+'Trader Joes'!G7+'30 E Balbo-Unit 301'!G7+CitizenMChicagoDowntownHotel!G7+Shop!G7)</f>
        <v/>
      </c>
      <c r="H7" s="17">
        <f>SUM('Goodwick, Michael'!H7+'Renaissance Tile'!H7+Rivereast!H7+'Learning Care Group'!H7+'Arbor 40 Condo Assoc'!H7+'2626 N Lakeview'!H7+'Highland Ridge'!H7+'Dougherty,Ken &amp; Connie'!H7+'1700 E 56th StCondo'!H7+'Fezzey, Tom'!H7+'Schriks, Kay'!H7+'2626 N Lakeview Ave'!H7+'600 N LSD UNIT 3105'!H7+'600 N LSD 1311'!H7+'Trader Joes'!H7+'30 E Balbo-Unit 301'!H7+CitizenMChicagoDowntownHotel!H7+Shop!H7)</f>
        <v/>
      </c>
      <c r="I7" s="10">
        <f>SUM(B7:H7)</f>
        <v/>
      </c>
      <c r="J7" s="11">
        <f>IF(I7&lt;=40,I7,40)</f>
        <v/>
      </c>
      <c r="K7" s="12">
        <f>I7-J7</f>
        <v/>
      </c>
      <c r="L7" s="13">
        <f>I7*15</f>
        <v/>
      </c>
      <c r="M7" s="9" t="n"/>
      <c r="N7" s="10">
        <f>B7</f>
        <v/>
      </c>
      <c r="O7" s="10">
        <f>C7+N7</f>
        <v/>
      </c>
      <c r="P7" s="10">
        <f>D7+O7</f>
        <v/>
      </c>
      <c r="Q7" s="10">
        <f>E7+P7</f>
        <v/>
      </c>
      <c r="R7" s="10">
        <f>F7+Q7</f>
        <v/>
      </c>
      <c r="S7" s="10">
        <f>G7+R7</f>
        <v/>
      </c>
      <c r="T7" s="10">
        <f>H7+S7</f>
        <v/>
      </c>
      <c r="U7" s="9" t="n"/>
      <c r="V7" s="11">
        <f>N7</f>
        <v/>
      </c>
      <c r="W7" s="11">
        <f>IF(O7&lt;=0, 0, IF(O7&lt;=40,O7-N7,IF(O7-N7&lt;=0, 0, ABS(O7-N7-AE7))))</f>
        <v/>
      </c>
      <c r="X7" s="11">
        <f>IF(P7&lt;=0, 0, IF(P7&lt;=40,P7-O7,IF(P7-O7&lt;=0, 0, ABS(P7-O7-AF7))))</f>
        <v/>
      </c>
      <c r="Y7" s="11">
        <f>IF(Q7&lt;=0, 0, IF(Q7&lt;=40,Q7-P7,IF(Q7-P7&lt;=0, 0, ABS(Q7-P7-AG7))))</f>
        <v/>
      </c>
      <c r="Z7" s="11">
        <f>IF(R7&lt;=0, 0, IF(R7&lt;=40,R7-Q7,IF(R7-Q7&lt;=0, 0, ABS(R7-Q7-AH7))))</f>
        <v/>
      </c>
      <c r="AA7" s="11">
        <f>IF(S7&lt;=0, 0, IF(S7&lt;=40,S7-R7,IF(S7-R7&lt;=0, 0, ABS(S7-R7-AI7))))</f>
        <v/>
      </c>
      <c r="AB7" s="11">
        <f>IF(T7&lt;=0, 0, IF(T7&lt;=40,T7-S7,IF(T7-S7&lt;=0, 0, ABS(T7-S7-AJ7))))</f>
        <v/>
      </c>
      <c r="AC7" s="9" t="n"/>
      <c r="AD7" s="12">
        <f>0</f>
        <v/>
      </c>
      <c r="AE7" s="12">
        <f>IF(O7&lt;=0, 0, IF(O7&lt;=40,0, IF(O7-N7&lt;=0,0,IF(O7&gt;40, O7-40-SUM(AD7:AD7),0))))</f>
        <v/>
      </c>
      <c r="AF7" s="12">
        <f>IF(P7&lt;=0, 0, IF(P7&lt;=40,0, IF(P7-O7&lt;=0,0,IF(P7&gt;40, P7-40-SUM(AD7:AE7),0))))</f>
        <v/>
      </c>
      <c r="AG7" s="12">
        <f>IF(Q7&lt;=0, 0, IF(Q7&lt;=40,0, IF(Q7-P7&lt;=0,0,IF(Q7&gt;40, Q7-40-SUM(AD7:AF7),0))))</f>
        <v/>
      </c>
      <c r="AH7" s="12">
        <f>IF(R7&lt;=0, 0, IF(R7&lt;=40,0, IF(R7-Q7&lt;=0,0,IF(R7&gt;40, R7-40-SUM(AD7:AG7),0))))</f>
        <v/>
      </c>
      <c r="AI7" s="12">
        <f>IF(S7&lt;=0, 0, IF(S7&lt;=40,0, IF(S7-R7&lt;=0,0,IF(S7&gt;40, S7-40-SUM(AD7:AH7),0))))</f>
        <v/>
      </c>
      <c r="AJ7" s="12">
        <f>IF(T7&lt;=0, 0, IF(T7&lt;=40,0, IF(T7-S7&lt;=0,0,IF(T7&gt;40, T7-40-SUM(AD7:AI7),0))))</f>
        <v/>
      </c>
      <c r="AK7" s="8" t="inlineStr">
        <is>
          <t>Freddy Zapata</t>
        </is>
      </c>
    </row>
    <row r="8" ht="15.75" customHeight="1">
      <c r="A8" s="8" t="inlineStr">
        <is>
          <t>Honoring castillo</t>
        </is>
      </c>
      <c r="B8" s="17">
        <f>SUM('Goodwick, Michael'!B8+'Renaissance Tile'!B8+Rivereast!B8+'Learning Care Group'!B8+'Arbor 40 Condo Assoc'!B8+'2626 N Lakeview'!B8+'Highland Ridge'!B8+'Dougherty,Ken &amp; Connie'!B8+'1700 E 56th StCondo'!B8+'Fezzey, Tom'!B8+'Schriks, Kay'!B8+'2626 N Lakeview Ave'!B8+'600 N LSD UNIT 3105'!B8+'600 N LSD 1311'!B8+'Trader Joes'!B8+'30 E Balbo-Unit 301'!B8+CitizenMChicagoDowntownHotel!B8+Shop!B8)</f>
        <v/>
      </c>
      <c r="C8" s="17">
        <f>SUM('Goodwick, Michael'!C8+'Renaissance Tile'!C8+Rivereast!C8+'Learning Care Group'!C8+'Arbor 40 Condo Assoc'!C8+'2626 N Lakeview'!C8+'Highland Ridge'!C8+'Dougherty,Ken &amp; Connie'!C8+'1700 E 56th StCondo'!C8+'Fezzey, Tom'!C8+'Schriks, Kay'!C8+'2626 N Lakeview Ave'!C8+'600 N LSD UNIT 3105'!C8+'600 N LSD 1311'!C8+'Trader Joes'!C8+'30 E Balbo-Unit 301'!C8+CitizenMChicagoDowntownHotel!C8+Shop!C8)</f>
        <v/>
      </c>
      <c r="D8" s="17">
        <f>SUM('Goodwick, Michael'!D8+'Renaissance Tile'!D8+Rivereast!D8+'Learning Care Group'!D8+'Arbor 40 Condo Assoc'!D8+'2626 N Lakeview'!D8+'Highland Ridge'!D8+'Dougherty,Ken &amp; Connie'!D8+'1700 E 56th StCondo'!D8+'Fezzey, Tom'!D8+'Schriks, Kay'!D8+'2626 N Lakeview Ave'!D8+'600 N LSD UNIT 3105'!D8+'600 N LSD 1311'!D8+'Trader Joes'!D8+'30 E Balbo-Unit 301'!D8+CitizenMChicagoDowntownHotel!D8+Shop!D8)</f>
        <v/>
      </c>
      <c r="E8" s="17">
        <f>SUM('Goodwick, Michael'!E8+'Renaissance Tile'!E8+Rivereast!E8+'Learning Care Group'!E8+'Arbor 40 Condo Assoc'!E8+'2626 N Lakeview'!E8+'Highland Ridge'!E8+'Dougherty,Ken &amp; Connie'!E8+'1700 E 56th StCondo'!E8+'Fezzey, Tom'!E8+'Schriks, Kay'!E8+'2626 N Lakeview Ave'!E8+'600 N LSD UNIT 3105'!E8+'600 N LSD 1311'!E8+'Trader Joes'!E8+'30 E Balbo-Unit 301'!E8+CitizenMChicagoDowntownHotel!E8+Shop!E8)</f>
        <v/>
      </c>
      <c r="F8" s="17">
        <f>SUM('Goodwick, Michael'!F8+'Renaissance Tile'!F8+Rivereast!F8+'Learning Care Group'!F8+'Arbor 40 Condo Assoc'!F8+'2626 N Lakeview'!F8+'Highland Ridge'!F8+'Dougherty,Ken &amp; Connie'!F8+'1700 E 56th StCondo'!F8+'Fezzey, Tom'!F8+'Schriks, Kay'!F8+'2626 N Lakeview Ave'!F8+'600 N LSD UNIT 3105'!F8+'600 N LSD 1311'!F8+'Trader Joes'!F8+'30 E Balbo-Unit 301'!F8+CitizenMChicagoDowntownHotel!F8+Shop!F8)</f>
        <v/>
      </c>
      <c r="G8" s="17">
        <f>SUM('Goodwick, Michael'!G8+'Renaissance Tile'!G8+Rivereast!G8+'Learning Care Group'!G8+'Arbor 40 Condo Assoc'!G8+'2626 N Lakeview'!G8+'Highland Ridge'!G8+'Dougherty,Ken &amp; Connie'!G8+'1700 E 56th StCondo'!G8+'Fezzey, Tom'!G8+'Schriks, Kay'!G8+'2626 N Lakeview Ave'!G8+'600 N LSD UNIT 3105'!G8+'600 N LSD 1311'!G8+'Trader Joes'!G8+'30 E Balbo-Unit 301'!G8+CitizenMChicagoDowntownHotel!G8+Shop!G8)</f>
        <v/>
      </c>
      <c r="H8" s="17">
        <f>SUM('Goodwick, Michael'!H8+'Renaissance Tile'!H8+Rivereast!H8+'Learning Care Group'!H8+'Arbor 40 Condo Assoc'!H8+'2626 N Lakeview'!H8+'Highland Ridge'!H8+'Dougherty,Ken &amp; Connie'!H8+'1700 E 56th StCondo'!H8+'Fezzey, Tom'!H8+'Schriks, Kay'!H8+'2626 N Lakeview Ave'!H8+'600 N LSD UNIT 3105'!H8+'600 N LSD 1311'!H8+'Trader Joes'!H8+'30 E Balbo-Unit 301'!H8+CitizenMChicagoDowntownHotel!H8+Shop!H8)</f>
        <v/>
      </c>
      <c r="I8" s="10">
        <f>SUM(B8:H8)</f>
        <v/>
      </c>
      <c r="J8" s="11">
        <f>IF(I8&lt;=40,I8,40)</f>
        <v/>
      </c>
      <c r="K8" s="12">
        <f>I8-J8</f>
        <v/>
      </c>
      <c r="L8" s="13">
        <f>I8*15</f>
        <v/>
      </c>
      <c r="M8" s="9" t="n"/>
      <c r="N8" s="10">
        <f>B8</f>
        <v/>
      </c>
      <c r="O8" s="10">
        <f>C8+N8</f>
        <v/>
      </c>
      <c r="P8" s="10">
        <f>D8+O8</f>
        <v/>
      </c>
      <c r="Q8" s="10">
        <f>E8+P8</f>
        <v/>
      </c>
      <c r="R8" s="10">
        <f>F8+Q8</f>
        <v/>
      </c>
      <c r="S8" s="10">
        <f>G8+R8</f>
        <v/>
      </c>
      <c r="T8" s="10">
        <f>H8+S8</f>
        <v/>
      </c>
      <c r="U8" s="9" t="n"/>
      <c r="V8" s="11">
        <f>N8</f>
        <v/>
      </c>
      <c r="W8" s="11">
        <f>IF(O8&lt;=0, 0, IF(O8&lt;=40,O8-N8,IF(O8-N8&lt;=0, 0, ABS(O8-N8-AE8))))</f>
        <v/>
      </c>
      <c r="X8" s="11">
        <f>IF(P8&lt;=0, 0, IF(P8&lt;=40,P8-O8,IF(P8-O8&lt;=0, 0, ABS(P8-O8-AF8))))</f>
        <v/>
      </c>
      <c r="Y8" s="11">
        <f>IF(Q8&lt;=0, 0, IF(Q8&lt;=40,Q8-P8,IF(Q8-P8&lt;=0, 0, ABS(Q8-P8-AG8))))</f>
        <v/>
      </c>
      <c r="Z8" s="11">
        <f>IF(R8&lt;=0, 0, IF(R8&lt;=40,R8-Q8,IF(R8-Q8&lt;=0, 0, ABS(R8-Q8-AH8))))</f>
        <v/>
      </c>
      <c r="AA8" s="11">
        <f>IF(S8&lt;=0, 0, IF(S8&lt;=40,S8-R8,IF(S8-R8&lt;=0, 0, ABS(S8-R8-AI8))))</f>
        <v/>
      </c>
      <c r="AB8" s="11">
        <f>IF(T8&lt;=0, 0, IF(T8&lt;=40,T8-S8,IF(T8-S8&lt;=0, 0, ABS(T8-S8-AJ8))))</f>
        <v/>
      </c>
      <c r="AC8" s="9" t="n"/>
      <c r="AD8" s="12">
        <f>0</f>
        <v/>
      </c>
      <c r="AE8" s="12">
        <f>IF(O8&lt;=0, 0, IF(O8&lt;=40,0, IF(O8-N8&lt;=0,0,IF(O8&gt;40, O8-40-SUM(AD8:AD8),0))))</f>
        <v/>
      </c>
      <c r="AF8" s="12">
        <f>IF(P8&lt;=0, 0, IF(P8&lt;=40,0, IF(P8-O8&lt;=0,0,IF(P8&gt;40, P8-40-SUM(AD8:AE8),0))))</f>
        <v/>
      </c>
      <c r="AG8" s="12">
        <f>IF(Q8&lt;=0, 0, IF(Q8&lt;=40,0, IF(Q8-P8&lt;=0,0,IF(Q8&gt;40, Q8-40-SUM(AD8:AF8),0))))</f>
        <v/>
      </c>
      <c r="AH8" s="12">
        <f>IF(R8&lt;=0, 0, IF(R8&lt;=40,0, IF(R8-Q8&lt;=0,0,IF(R8&gt;40, R8-40-SUM(AD8:AG8),0))))</f>
        <v/>
      </c>
      <c r="AI8" s="12">
        <f>IF(S8&lt;=0, 0, IF(S8&lt;=40,0, IF(S8-R8&lt;=0,0,IF(S8&gt;40, S8-40-SUM(AD8:AH8),0))))</f>
        <v/>
      </c>
      <c r="AJ8" s="12">
        <f>IF(T8&lt;=0, 0, IF(T8&lt;=40,0, IF(T8-S8&lt;=0,0,IF(T8&gt;40, T8-40-SUM(AD8:AI8),0))))</f>
        <v/>
      </c>
      <c r="AK8" s="8" t="inlineStr">
        <is>
          <t>Honoring castillo</t>
        </is>
      </c>
    </row>
    <row r="9" ht="15.75" customHeight="1">
      <c r="A9" s="8" t="inlineStr">
        <is>
          <t>Jhonatan Ortega</t>
        </is>
      </c>
      <c r="B9" s="17">
        <f>SUM('Goodwick, Michael'!B9+'Renaissance Tile'!B9+Rivereast!B9+'Learning Care Group'!B9+'Arbor 40 Condo Assoc'!B9+'2626 N Lakeview'!B9+'Highland Ridge'!B9+'Dougherty,Ken &amp; Connie'!B9+'1700 E 56th StCondo'!B9+'Fezzey, Tom'!B9+'Schriks, Kay'!B9+'2626 N Lakeview Ave'!B9+'600 N LSD UNIT 3105'!B9+'600 N LSD 1311'!B9+'Trader Joes'!B9+'30 E Balbo-Unit 301'!B9+CitizenMChicagoDowntownHotel!B9+Shop!B9)</f>
        <v/>
      </c>
      <c r="C9" s="17">
        <f>SUM('Goodwick, Michael'!C9+'Renaissance Tile'!C9+Rivereast!C9+'Learning Care Group'!C9+'Arbor 40 Condo Assoc'!C9+'2626 N Lakeview'!C9+'Highland Ridge'!C9+'Dougherty,Ken &amp; Connie'!C9+'1700 E 56th StCondo'!C9+'Fezzey, Tom'!C9+'Schriks, Kay'!C9+'2626 N Lakeview Ave'!C9+'600 N LSD UNIT 3105'!C9+'600 N LSD 1311'!C9+'Trader Joes'!C9+'30 E Balbo-Unit 301'!C9+CitizenMChicagoDowntownHotel!C9+Shop!C9)</f>
        <v/>
      </c>
      <c r="D9" s="17">
        <f>SUM('Goodwick, Michael'!D9+'Renaissance Tile'!D9+Rivereast!D9+'Learning Care Group'!D9+'Arbor 40 Condo Assoc'!D9+'2626 N Lakeview'!D9+'Highland Ridge'!D9+'Dougherty,Ken &amp; Connie'!D9+'1700 E 56th StCondo'!D9+'Fezzey, Tom'!D9+'Schriks, Kay'!D9+'2626 N Lakeview Ave'!D9+'600 N LSD UNIT 3105'!D9+'600 N LSD 1311'!D9+'Trader Joes'!D9+'30 E Balbo-Unit 301'!D9+CitizenMChicagoDowntownHotel!D9+Shop!D9)</f>
        <v/>
      </c>
      <c r="E9" s="17">
        <f>SUM('Goodwick, Michael'!E9+'Renaissance Tile'!E9+Rivereast!E9+'Learning Care Group'!E9+'Arbor 40 Condo Assoc'!E9+'2626 N Lakeview'!E9+'Highland Ridge'!E9+'Dougherty,Ken &amp; Connie'!E9+'1700 E 56th StCondo'!E9+'Fezzey, Tom'!E9+'Schriks, Kay'!E9+'2626 N Lakeview Ave'!E9+'600 N LSD UNIT 3105'!E9+'600 N LSD 1311'!E9+'Trader Joes'!E9+'30 E Balbo-Unit 301'!E9+CitizenMChicagoDowntownHotel!E9+Shop!E9)</f>
        <v/>
      </c>
      <c r="F9" s="17">
        <f>SUM('Goodwick, Michael'!F9+'Renaissance Tile'!F9+Rivereast!F9+'Learning Care Group'!F9+'Arbor 40 Condo Assoc'!F9+'2626 N Lakeview'!F9+'Highland Ridge'!F9+'Dougherty,Ken &amp; Connie'!F9+'1700 E 56th StCondo'!F9+'Fezzey, Tom'!F9+'Schriks, Kay'!F9+'2626 N Lakeview Ave'!F9+'600 N LSD UNIT 3105'!F9+'600 N LSD 1311'!F9+'Trader Joes'!F9+'30 E Balbo-Unit 301'!F9+CitizenMChicagoDowntownHotel!F9+Shop!F9)</f>
        <v/>
      </c>
      <c r="G9" s="17">
        <f>SUM('Goodwick, Michael'!G9+'Renaissance Tile'!G9+Rivereast!G9+'Learning Care Group'!G9+'Arbor 40 Condo Assoc'!G9+'2626 N Lakeview'!G9+'Highland Ridge'!G9+'Dougherty,Ken &amp; Connie'!G9+'1700 E 56th StCondo'!G9+'Fezzey, Tom'!G9+'Schriks, Kay'!G9+'2626 N Lakeview Ave'!G9+'600 N LSD UNIT 3105'!G9+'600 N LSD 1311'!G9+'Trader Joes'!G9+'30 E Balbo-Unit 301'!G9+CitizenMChicagoDowntownHotel!G9+Shop!G9)</f>
        <v/>
      </c>
      <c r="H9" s="17">
        <f>SUM('Goodwick, Michael'!H9+'Renaissance Tile'!H9+Rivereast!H9+'Learning Care Group'!H9+'Arbor 40 Condo Assoc'!H9+'2626 N Lakeview'!H9+'Highland Ridge'!H9+'Dougherty,Ken &amp; Connie'!H9+'1700 E 56th StCondo'!H9+'Fezzey, Tom'!H9+'Schriks, Kay'!H9+'2626 N Lakeview Ave'!H9+'600 N LSD UNIT 3105'!H9+'600 N LSD 1311'!H9+'Trader Joes'!H9+'30 E Balbo-Unit 301'!H9+CitizenMChicagoDowntownHotel!H9+Shop!H9)</f>
        <v/>
      </c>
      <c r="I9" s="10">
        <f>SUM(B9:H9)</f>
        <v/>
      </c>
      <c r="J9" s="11">
        <f>IF(I9&lt;=40,I9,40)</f>
        <v/>
      </c>
      <c r="K9" s="12">
        <f>I9-J9</f>
        <v/>
      </c>
      <c r="L9" s="13">
        <f>I9*15</f>
        <v/>
      </c>
      <c r="M9" s="9" t="n"/>
      <c r="N9" s="10">
        <f>B9</f>
        <v/>
      </c>
      <c r="O9" s="10">
        <f>C9+N9</f>
        <v/>
      </c>
      <c r="P9" s="10">
        <f>D9+O9</f>
        <v/>
      </c>
      <c r="Q9" s="10">
        <f>E9+P9</f>
        <v/>
      </c>
      <c r="R9" s="10">
        <f>F9+Q9</f>
        <v/>
      </c>
      <c r="S9" s="10">
        <f>G9+R9</f>
        <v/>
      </c>
      <c r="T9" s="10">
        <f>H9+S9</f>
        <v/>
      </c>
      <c r="U9" s="9" t="n"/>
      <c r="V9" s="11">
        <f>N9</f>
        <v/>
      </c>
      <c r="W9" s="11">
        <f>IF(O9&lt;=0, 0, IF(O9&lt;=40,O9-N9,IF(O9-N9&lt;=0, 0, ABS(O9-N9-AE9))))</f>
        <v/>
      </c>
      <c r="X9" s="11">
        <f>IF(P9&lt;=0, 0, IF(P9&lt;=40,P9-O9,IF(P9-O9&lt;=0, 0, ABS(P9-O9-AF9))))</f>
        <v/>
      </c>
      <c r="Y9" s="11">
        <f>IF(Q9&lt;=0, 0, IF(Q9&lt;=40,Q9-P9,IF(Q9-P9&lt;=0, 0, ABS(Q9-P9-AG9))))</f>
        <v/>
      </c>
      <c r="Z9" s="11">
        <f>IF(R9&lt;=0, 0, IF(R9&lt;=40,R9-Q9,IF(R9-Q9&lt;=0, 0, ABS(R9-Q9-AH9))))</f>
        <v/>
      </c>
      <c r="AA9" s="11">
        <f>IF(S9&lt;=0, 0, IF(S9&lt;=40,S9-R9,IF(S9-R9&lt;=0, 0, ABS(S9-R9-AI9))))</f>
        <v/>
      </c>
      <c r="AB9" s="11">
        <f>IF(T9&lt;=0, 0, IF(T9&lt;=40,T9-S9,IF(T9-S9&lt;=0, 0, ABS(T9-S9-AJ9))))</f>
        <v/>
      </c>
      <c r="AC9" s="9" t="n"/>
      <c r="AD9" s="12">
        <f>0</f>
        <v/>
      </c>
      <c r="AE9" s="12">
        <f>IF(O9&lt;=0, 0, IF(O9&lt;=40,0, IF(O9-N9&lt;=0,0,IF(O9&gt;40, O9-40-SUM(AD9:AD9),0))))</f>
        <v/>
      </c>
      <c r="AF9" s="12">
        <f>IF(P9&lt;=0, 0, IF(P9&lt;=40,0, IF(P9-O9&lt;=0,0,IF(P9&gt;40, P9-40-SUM(AD9:AE9),0))))</f>
        <v/>
      </c>
      <c r="AG9" s="12">
        <f>IF(Q9&lt;=0, 0, IF(Q9&lt;=40,0, IF(Q9-P9&lt;=0,0,IF(Q9&gt;40, Q9-40-SUM(AD9:AF9),0))))</f>
        <v/>
      </c>
      <c r="AH9" s="12">
        <f>IF(R9&lt;=0, 0, IF(R9&lt;=40,0, IF(R9-Q9&lt;=0,0,IF(R9&gt;40, R9-40-SUM(AD9:AG9),0))))</f>
        <v/>
      </c>
      <c r="AI9" s="12">
        <f>IF(S9&lt;=0, 0, IF(S9&lt;=40,0, IF(S9-R9&lt;=0,0,IF(S9&gt;40, S9-40-SUM(AD9:AH9),0))))</f>
        <v/>
      </c>
      <c r="AJ9" s="12">
        <f>IF(T9&lt;=0, 0, IF(T9&lt;=40,0, IF(T9-S9&lt;=0,0,IF(T9&gt;40, T9-40-SUM(AD9:AI9),0))))</f>
        <v/>
      </c>
      <c r="AK9" s="8" t="inlineStr">
        <is>
          <t>Jhonatan Ortega</t>
        </is>
      </c>
    </row>
    <row r="10" ht="15.75" customHeight="1">
      <c r="A10" s="8" t="inlineStr">
        <is>
          <t>Jose Lopez</t>
        </is>
      </c>
      <c r="B10" s="17">
        <f>SUM('Goodwick, Michael'!B10+'Renaissance Tile'!B10+Rivereast!B10+'Learning Care Group'!B10+'Arbor 40 Condo Assoc'!B10+'2626 N Lakeview'!B10+'Highland Ridge'!B10+'Dougherty,Ken &amp; Connie'!B10+'1700 E 56th StCondo'!B10+'Fezzey, Tom'!B10+'Schriks, Kay'!B10+'2626 N Lakeview Ave'!B10+'600 N LSD UNIT 3105'!B10+'600 N LSD 1311'!B10+'Trader Joes'!B10+'30 E Balbo-Unit 301'!B10+CitizenMChicagoDowntownHotel!B10+Shop!B10)</f>
        <v/>
      </c>
      <c r="C10" s="17">
        <f>SUM('Goodwick, Michael'!C10+'Renaissance Tile'!C10+Rivereast!C10+'Learning Care Group'!C10+'Arbor 40 Condo Assoc'!C10+'2626 N Lakeview'!C10+'Highland Ridge'!C10+'Dougherty,Ken &amp; Connie'!C10+'1700 E 56th StCondo'!C10+'Fezzey, Tom'!C10+'Schriks, Kay'!C10+'2626 N Lakeview Ave'!C10+'600 N LSD UNIT 3105'!C10+'600 N LSD 1311'!C10+'Trader Joes'!C10+'30 E Balbo-Unit 301'!C10+CitizenMChicagoDowntownHotel!C10+Shop!C10)</f>
        <v/>
      </c>
      <c r="D10" s="17">
        <f>SUM('Goodwick, Michael'!D10+'Renaissance Tile'!D10+Rivereast!D10+'Learning Care Group'!D10+'Arbor 40 Condo Assoc'!D10+'2626 N Lakeview'!D10+'Highland Ridge'!D10+'Dougherty,Ken &amp; Connie'!D10+'1700 E 56th StCondo'!D10+'Fezzey, Tom'!D10+'Schriks, Kay'!D10+'2626 N Lakeview Ave'!D10+'600 N LSD UNIT 3105'!D10+'600 N LSD 1311'!D10+'Trader Joes'!D10+'30 E Balbo-Unit 301'!D10+CitizenMChicagoDowntownHotel!D10+Shop!D10)</f>
        <v/>
      </c>
      <c r="E10" s="17">
        <f>SUM('Goodwick, Michael'!E10+'Renaissance Tile'!E10+Rivereast!E10+'Learning Care Group'!E10+'Arbor 40 Condo Assoc'!E10+'2626 N Lakeview'!E10+'Highland Ridge'!E10+'Dougherty,Ken &amp; Connie'!E10+'1700 E 56th StCondo'!E10+'Fezzey, Tom'!E10+'Schriks, Kay'!E10+'2626 N Lakeview Ave'!E10+'600 N LSD UNIT 3105'!E10+'600 N LSD 1311'!E10+'Trader Joes'!E10+'30 E Balbo-Unit 301'!E10+CitizenMChicagoDowntownHotel!E10+Shop!E10)</f>
        <v/>
      </c>
      <c r="F10" s="17">
        <f>SUM('Goodwick, Michael'!F10+'Renaissance Tile'!F10+Rivereast!F10+'Learning Care Group'!F10+'Arbor 40 Condo Assoc'!F10+'2626 N Lakeview'!F10+'Highland Ridge'!F10+'Dougherty,Ken &amp; Connie'!F10+'1700 E 56th StCondo'!F10+'Fezzey, Tom'!F10+'Schriks, Kay'!F10+'2626 N Lakeview Ave'!F10+'600 N LSD UNIT 3105'!F10+'600 N LSD 1311'!F10+'Trader Joes'!F10+'30 E Balbo-Unit 301'!F10+CitizenMChicagoDowntownHotel!F10+Shop!F10)</f>
        <v/>
      </c>
      <c r="G10" s="17">
        <f>SUM('Goodwick, Michael'!G10+'Renaissance Tile'!G10+Rivereast!G10+'Learning Care Group'!G10+'Arbor 40 Condo Assoc'!G10+'2626 N Lakeview'!G10+'Highland Ridge'!G10+'Dougherty,Ken &amp; Connie'!G10+'1700 E 56th StCondo'!G10+'Fezzey, Tom'!G10+'Schriks, Kay'!G10+'2626 N Lakeview Ave'!G10+'600 N LSD UNIT 3105'!G10+'600 N LSD 1311'!G10+'Trader Joes'!G10+'30 E Balbo-Unit 301'!G10+CitizenMChicagoDowntownHotel!G10+Shop!G10)</f>
        <v/>
      </c>
      <c r="H10" s="17">
        <f>SUM('Goodwick, Michael'!H10+'Renaissance Tile'!H10+Rivereast!H10+'Learning Care Group'!H10+'Arbor 40 Condo Assoc'!H10+'2626 N Lakeview'!H10+'Highland Ridge'!H10+'Dougherty,Ken &amp; Connie'!H10+'1700 E 56th StCondo'!H10+'Fezzey, Tom'!H10+'Schriks, Kay'!H10+'2626 N Lakeview Ave'!H10+'600 N LSD UNIT 3105'!H10+'600 N LSD 1311'!H10+'Trader Joes'!H10+'30 E Balbo-Unit 301'!H10+CitizenMChicagoDowntownHotel!H10+Shop!H10)</f>
        <v/>
      </c>
      <c r="I10" s="10">
        <f>SUM(B10:H10)</f>
        <v/>
      </c>
      <c r="J10" s="11">
        <f>IF(I10&lt;=40,I10,40)</f>
        <v/>
      </c>
      <c r="K10" s="12">
        <f>I10-J10</f>
        <v/>
      </c>
      <c r="L10" s="13">
        <f>I10*15</f>
        <v/>
      </c>
      <c r="M10" s="9" t="n"/>
      <c r="N10" s="10">
        <f>B10</f>
        <v/>
      </c>
      <c r="O10" s="10">
        <f>C10+N10</f>
        <v/>
      </c>
      <c r="P10" s="10">
        <f>D10+O10</f>
        <v/>
      </c>
      <c r="Q10" s="10">
        <f>E10+P10</f>
        <v/>
      </c>
      <c r="R10" s="10">
        <f>F10+Q10</f>
        <v/>
      </c>
      <c r="S10" s="10">
        <f>G10+R10</f>
        <v/>
      </c>
      <c r="T10" s="10">
        <f>H10+S10</f>
        <v/>
      </c>
      <c r="U10" s="9" t="n"/>
      <c r="V10" s="11">
        <f>N10</f>
        <v/>
      </c>
      <c r="W10" s="11">
        <f>IF(O10&lt;=0, 0, IF(O10&lt;=40,O10-N10,IF(O10-N10&lt;=0, 0, ABS(O10-N10-AE10))))</f>
        <v/>
      </c>
      <c r="X10" s="11">
        <f>IF(P10&lt;=0, 0, IF(P10&lt;=40,P10-O10,IF(P10-O10&lt;=0, 0, ABS(P10-O10-AF10))))</f>
        <v/>
      </c>
      <c r="Y10" s="11">
        <f>IF(Q10&lt;=0, 0, IF(Q10&lt;=40,Q10-P10,IF(Q10-P10&lt;=0, 0, ABS(Q10-P10-AG10))))</f>
        <v/>
      </c>
      <c r="Z10" s="11">
        <f>IF(R10&lt;=0, 0, IF(R10&lt;=40,R10-Q10,IF(R10-Q10&lt;=0, 0, ABS(R10-Q10-AH10))))</f>
        <v/>
      </c>
      <c r="AA10" s="11">
        <f>IF(S10&lt;=0, 0, IF(S10&lt;=40,S10-R10,IF(S10-R10&lt;=0, 0, ABS(S10-R10-AI10))))</f>
        <v/>
      </c>
      <c r="AB10" s="11">
        <f>IF(T10&lt;=0, 0, IF(T10&lt;=40,T10-S10,IF(T10-S10&lt;=0, 0, ABS(T10-S10-AJ10))))</f>
        <v/>
      </c>
      <c r="AC10" s="9" t="n"/>
      <c r="AD10" s="12">
        <f>0</f>
        <v/>
      </c>
      <c r="AE10" s="12">
        <f>IF(O10&lt;=0, 0, IF(O10&lt;=40,0, IF(O10-N10&lt;=0,0,IF(O10&gt;40, O10-40-SUM(AD10:AD10),0))))</f>
        <v/>
      </c>
      <c r="AF10" s="12">
        <f>IF(P10&lt;=0, 0, IF(P10&lt;=40,0, IF(P10-O10&lt;=0,0,IF(P10&gt;40, P10-40-SUM(AD10:AE10),0))))</f>
        <v/>
      </c>
      <c r="AG10" s="12">
        <f>IF(Q10&lt;=0, 0, IF(Q10&lt;=40,0, IF(Q10-P10&lt;=0,0,IF(Q10&gt;40, Q10-40-SUM(AD10:AF10),0))))</f>
        <v/>
      </c>
      <c r="AH10" s="12">
        <f>IF(R10&lt;=0, 0, IF(R10&lt;=40,0, IF(R10-Q10&lt;=0,0,IF(R10&gt;40, R10-40-SUM(AD10:AG10),0))))</f>
        <v/>
      </c>
      <c r="AI10" s="12">
        <f>IF(S10&lt;=0, 0, IF(S10&lt;=40,0, IF(S10-R10&lt;=0,0,IF(S10&gt;40, S10-40-SUM(AD10:AH10),0))))</f>
        <v/>
      </c>
      <c r="AJ10" s="12">
        <f>IF(T10&lt;=0, 0, IF(T10&lt;=40,0, IF(T10-S10&lt;=0,0,IF(T10&gt;40, T10-40-SUM(AD10:AI10),0))))</f>
        <v/>
      </c>
      <c r="AK10" s="8" t="inlineStr">
        <is>
          <t>Jose Lopez</t>
        </is>
      </c>
    </row>
    <row r="11" ht="15.75" customHeight="1">
      <c r="A11" s="8" t="inlineStr">
        <is>
          <t>Juan Gil</t>
        </is>
      </c>
      <c r="B11" s="17">
        <f>SUM('Goodwick, Michael'!B11+'Renaissance Tile'!B11+Rivereast!B11+'Learning Care Group'!B11+'Arbor 40 Condo Assoc'!B11+'2626 N Lakeview'!B11+'Highland Ridge'!B11+'Dougherty,Ken &amp; Connie'!B11+'1700 E 56th StCondo'!B11+'Fezzey, Tom'!B11+'Schriks, Kay'!B11+'2626 N Lakeview Ave'!B11+'600 N LSD UNIT 3105'!B11+'600 N LSD 1311'!B11+'Trader Joes'!B11+'30 E Balbo-Unit 301'!B11+CitizenMChicagoDowntownHotel!B11+Shop!B11)</f>
        <v/>
      </c>
      <c r="C11" s="17">
        <f>SUM('Goodwick, Michael'!C11+'Renaissance Tile'!C11+Rivereast!C11+'Learning Care Group'!C11+'Arbor 40 Condo Assoc'!C11+'2626 N Lakeview'!C11+'Highland Ridge'!C11+'Dougherty,Ken &amp; Connie'!C11+'1700 E 56th StCondo'!C11+'Fezzey, Tom'!C11+'Schriks, Kay'!C11+'2626 N Lakeview Ave'!C11+'600 N LSD UNIT 3105'!C11+'600 N LSD 1311'!C11+'Trader Joes'!C11+'30 E Balbo-Unit 301'!C11+CitizenMChicagoDowntownHotel!C11+Shop!C11)</f>
        <v/>
      </c>
      <c r="D11" s="17">
        <f>SUM('Goodwick, Michael'!D11+'Renaissance Tile'!D11+Rivereast!D11+'Learning Care Group'!D11+'Arbor 40 Condo Assoc'!D11+'2626 N Lakeview'!D11+'Highland Ridge'!D11+'Dougherty,Ken &amp; Connie'!D11+'1700 E 56th StCondo'!D11+'Fezzey, Tom'!D11+'Schriks, Kay'!D11+'2626 N Lakeview Ave'!D11+'600 N LSD UNIT 3105'!D11+'600 N LSD 1311'!D11+'Trader Joes'!D11+'30 E Balbo-Unit 301'!D11+CitizenMChicagoDowntownHotel!D11+Shop!D11)</f>
        <v/>
      </c>
      <c r="E11" s="17">
        <f>SUM('Goodwick, Michael'!E11+'Renaissance Tile'!E11+Rivereast!E11+'Learning Care Group'!E11+'Arbor 40 Condo Assoc'!E11+'2626 N Lakeview'!E11+'Highland Ridge'!E11+'Dougherty,Ken &amp; Connie'!E11+'1700 E 56th StCondo'!E11+'Fezzey, Tom'!E11+'Schriks, Kay'!E11+'2626 N Lakeview Ave'!E11+'600 N LSD UNIT 3105'!E11+'600 N LSD 1311'!E11+'Trader Joes'!E11+'30 E Balbo-Unit 301'!E11+CitizenMChicagoDowntownHotel!E11+Shop!E11)</f>
        <v/>
      </c>
      <c r="F11" s="17">
        <f>SUM('Goodwick, Michael'!F11+'Renaissance Tile'!F11+Rivereast!F11+'Learning Care Group'!F11+'Arbor 40 Condo Assoc'!F11+'2626 N Lakeview'!F11+'Highland Ridge'!F11+'Dougherty,Ken &amp; Connie'!F11+'1700 E 56th StCondo'!F11+'Fezzey, Tom'!F11+'Schriks, Kay'!F11+'2626 N Lakeview Ave'!F11+'600 N LSD UNIT 3105'!F11+'600 N LSD 1311'!F11+'Trader Joes'!F11+'30 E Balbo-Unit 301'!F11+CitizenMChicagoDowntownHotel!F11+Shop!F11)</f>
        <v/>
      </c>
      <c r="G11" s="17">
        <f>SUM('Goodwick, Michael'!G11+'Renaissance Tile'!G11+Rivereast!G11+'Learning Care Group'!G11+'Arbor 40 Condo Assoc'!G11+'2626 N Lakeview'!G11+'Highland Ridge'!G11+'Dougherty,Ken &amp; Connie'!G11+'1700 E 56th StCondo'!G11+'Fezzey, Tom'!G11+'Schriks, Kay'!G11+'2626 N Lakeview Ave'!G11+'600 N LSD UNIT 3105'!G11+'600 N LSD 1311'!G11+'Trader Joes'!G11+'30 E Balbo-Unit 301'!G11+CitizenMChicagoDowntownHotel!G11+Shop!G11)</f>
        <v/>
      </c>
      <c r="H11" s="17">
        <f>SUM('Goodwick, Michael'!H11+'Renaissance Tile'!H11+Rivereast!H11+'Learning Care Group'!H11+'Arbor 40 Condo Assoc'!H11+'2626 N Lakeview'!H11+'Highland Ridge'!H11+'Dougherty,Ken &amp; Connie'!H11+'1700 E 56th StCondo'!H11+'Fezzey, Tom'!H11+'Schriks, Kay'!H11+'2626 N Lakeview Ave'!H11+'600 N LSD UNIT 3105'!H11+'600 N LSD 1311'!H11+'Trader Joes'!H11+'30 E Balbo-Unit 301'!H11+CitizenMChicagoDowntownHotel!H11+Shop!H11)</f>
        <v/>
      </c>
      <c r="I11" s="10">
        <f>SUM(B11:H11)</f>
        <v/>
      </c>
      <c r="J11" s="11">
        <f>IF(I11&lt;=40,I11,40)</f>
        <v/>
      </c>
      <c r="K11" s="12">
        <f>I11-J11</f>
        <v/>
      </c>
      <c r="L11" s="13">
        <f>I11*15</f>
        <v/>
      </c>
      <c r="M11" s="9" t="n"/>
      <c r="N11" s="10">
        <f>B11</f>
        <v/>
      </c>
      <c r="O11" s="10">
        <f>C11+N11</f>
        <v/>
      </c>
      <c r="P11" s="10">
        <f>D11+O11</f>
        <v/>
      </c>
      <c r="Q11" s="10">
        <f>E11+P11</f>
        <v/>
      </c>
      <c r="R11" s="10">
        <f>F11+Q11</f>
        <v/>
      </c>
      <c r="S11" s="10">
        <f>G11+R11</f>
        <v/>
      </c>
      <c r="T11" s="10">
        <f>H11+S11</f>
        <v/>
      </c>
      <c r="U11" s="9" t="n"/>
      <c r="V11" s="11">
        <f>N11</f>
        <v/>
      </c>
      <c r="W11" s="11">
        <f>IF(O11&lt;=0, 0, IF(O11&lt;=40,O11-N11,IF(O11-N11&lt;=0, 0, ABS(O11-N11-AE11))))</f>
        <v/>
      </c>
      <c r="X11" s="11">
        <f>IF(P11&lt;=0, 0, IF(P11&lt;=40,P11-O11,IF(P11-O11&lt;=0, 0, ABS(P11-O11-AF11))))</f>
        <v/>
      </c>
      <c r="Y11" s="11">
        <f>IF(Q11&lt;=0, 0, IF(Q11&lt;=40,Q11-P11,IF(Q11-P11&lt;=0, 0, ABS(Q11-P11-AG11))))</f>
        <v/>
      </c>
      <c r="Z11" s="11">
        <f>IF(R11&lt;=0, 0, IF(R11&lt;=40,R11-Q11,IF(R11-Q11&lt;=0, 0, ABS(R11-Q11-AH11))))</f>
        <v/>
      </c>
      <c r="AA11" s="11">
        <f>IF(S11&lt;=0, 0, IF(S11&lt;=40,S11-R11,IF(S11-R11&lt;=0, 0, ABS(S11-R11-AI11))))</f>
        <v/>
      </c>
      <c r="AB11" s="11">
        <f>IF(T11&lt;=0, 0, IF(T11&lt;=40,T11-S11,IF(T11-S11&lt;=0, 0, ABS(T11-S11-AJ11))))</f>
        <v/>
      </c>
      <c r="AC11" s="9" t="n"/>
      <c r="AD11" s="12">
        <f>0</f>
        <v/>
      </c>
      <c r="AE11" s="12">
        <f>IF(O11&lt;=0, 0, IF(O11&lt;=40,0, IF(O11-N11&lt;=0,0,IF(O11&gt;40, O11-40-SUM(AD11:AD11),0))))</f>
        <v/>
      </c>
      <c r="AF11" s="12">
        <f>IF(P11&lt;=0, 0, IF(P11&lt;=40,0, IF(P11-O11&lt;=0,0,IF(P11&gt;40, P11-40-SUM(AD11:AE11),0))))</f>
        <v/>
      </c>
      <c r="AG11" s="12">
        <f>IF(Q11&lt;=0, 0, IF(Q11&lt;=40,0, IF(Q11-P11&lt;=0,0,IF(Q11&gt;40, Q11-40-SUM(AD11:AF11),0))))</f>
        <v/>
      </c>
      <c r="AH11" s="12">
        <f>IF(R11&lt;=0, 0, IF(R11&lt;=40,0, IF(R11-Q11&lt;=0,0,IF(R11&gt;40, R11-40-SUM(AD11:AG11),0))))</f>
        <v/>
      </c>
      <c r="AI11" s="12">
        <f>IF(S11&lt;=0, 0, IF(S11&lt;=40,0, IF(S11-R11&lt;=0,0,IF(S11&gt;40, S11-40-SUM(AD11:AH11),0))))</f>
        <v/>
      </c>
      <c r="AJ11" s="12">
        <f>IF(T11&lt;=0, 0, IF(T11&lt;=40,0, IF(T11-S11&lt;=0,0,IF(T11&gt;40, T11-40-SUM(AD11:AI11),0))))</f>
        <v/>
      </c>
      <c r="AK11" s="8" t="inlineStr">
        <is>
          <t>Juan Gil</t>
        </is>
      </c>
    </row>
    <row r="12" ht="15.75" customHeight="1">
      <c r="A12" s="8" t="inlineStr">
        <is>
          <t>Leonardo Diaz</t>
        </is>
      </c>
      <c r="B12" s="17">
        <f>SUM('Goodwick, Michael'!B12+'Renaissance Tile'!B12+Rivereast!B12+'Learning Care Group'!B12+'Arbor 40 Condo Assoc'!B12+'2626 N Lakeview'!B12+'Highland Ridge'!B12+'Dougherty,Ken &amp; Connie'!B12+'1700 E 56th StCondo'!B12+'Fezzey, Tom'!B12+'Schriks, Kay'!B12+'2626 N Lakeview Ave'!B12+'600 N LSD UNIT 3105'!B12+'600 N LSD 1311'!B12+'Trader Joes'!B12+'30 E Balbo-Unit 301'!B12+CitizenMChicagoDowntownHotel!B12+Shop!B12)</f>
        <v/>
      </c>
      <c r="C12" s="17">
        <f>SUM('Goodwick, Michael'!C12+'Renaissance Tile'!C12+Rivereast!C12+'Learning Care Group'!C12+'Arbor 40 Condo Assoc'!C12+'2626 N Lakeview'!C12+'Highland Ridge'!C12+'Dougherty,Ken &amp; Connie'!C12+'1700 E 56th StCondo'!C12+'Fezzey, Tom'!C12+'Schriks, Kay'!C12+'2626 N Lakeview Ave'!C12+'600 N LSD UNIT 3105'!C12+'600 N LSD 1311'!C12+'Trader Joes'!C12+'30 E Balbo-Unit 301'!C12+CitizenMChicagoDowntownHotel!C12+Shop!C12)</f>
        <v/>
      </c>
      <c r="D12" s="17">
        <f>SUM('Goodwick, Michael'!D12+'Renaissance Tile'!D12+Rivereast!D12+'Learning Care Group'!D12+'Arbor 40 Condo Assoc'!D12+'2626 N Lakeview'!D12+'Highland Ridge'!D12+'Dougherty,Ken &amp; Connie'!D12+'1700 E 56th StCondo'!D12+'Fezzey, Tom'!D12+'Schriks, Kay'!D12+'2626 N Lakeview Ave'!D12+'600 N LSD UNIT 3105'!D12+'600 N LSD 1311'!D12+'Trader Joes'!D12+'30 E Balbo-Unit 301'!D12+CitizenMChicagoDowntownHotel!D12+Shop!D12)</f>
        <v/>
      </c>
      <c r="E12" s="17">
        <f>SUM('Goodwick, Michael'!E12+'Renaissance Tile'!E12+Rivereast!E12+'Learning Care Group'!E12+'Arbor 40 Condo Assoc'!E12+'2626 N Lakeview'!E12+'Highland Ridge'!E12+'Dougherty,Ken &amp; Connie'!E12+'1700 E 56th StCondo'!E12+'Fezzey, Tom'!E12+'Schriks, Kay'!E12+'2626 N Lakeview Ave'!E12+'600 N LSD UNIT 3105'!E12+'600 N LSD 1311'!E12+'Trader Joes'!E12+'30 E Balbo-Unit 301'!E12+CitizenMChicagoDowntownHotel!E12+Shop!E12)</f>
        <v/>
      </c>
      <c r="F12" s="17">
        <f>SUM('Goodwick, Michael'!F12+'Renaissance Tile'!F12+Rivereast!F12+'Learning Care Group'!F12+'Arbor 40 Condo Assoc'!F12+'2626 N Lakeview'!F12+'Highland Ridge'!F12+'Dougherty,Ken &amp; Connie'!F12+'1700 E 56th StCondo'!F12+'Fezzey, Tom'!F12+'Schriks, Kay'!F12+'2626 N Lakeview Ave'!F12+'600 N LSD UNIT 3105'!F12+'600 N LSD 1311'!F12+'Trader Joes'!F12+'30 E Balbo-Unit 301'!F12+CitizenMChicagoDowntownHotel!F12+Shop!F12)</f>
        <v/>
      </c>
      <c r="G12" s="17">
        <f>SUM('Goodwick, Michael'!G12+'Renaissance Tile'!G12+Rivereast!G12+'Learning Care Group'!G12+'Arbor 40 Condo Assoc'!G12+'2626 N Lakeview'!G12+'Highland Ridge'!G12+'Dougherty,Ken &amp; Connie'!G12+'1700 E 56th StCondo'!G12+'Fezzey, Tom'!G12+'Schriks, Kay'!G12+'2626 N Lakeview Ave'!G12+'600 N LSD UNIT 3105'!G12+'600 N LSD 1311'!G12+'Trader Joes'!G12+'30 E Balbo-Unit 301'!G12+CitizenMChicagoDowntownHotel!G12+Shop!G12)</f>
        <v/>
      </c>
      <c r="H12" s="17">
        <f>SUM('Goodwick, Michael'!H12+'Renaissance Tile'!H12+Rivereast!H12+'Learning Care Group'!H12+'Arbor 40 Condo Assoc'!H12+'2626 N Lakeview'!H12+'Highland Ridge'!H12+'Dougherty,Ken &amp; Connie'!H12+'1700 E 56th StCondo'!H12+'Fezzey, Tom'!H12+'Schriks, Kay'!H12+'2626 N Lakeview Ave'!H12+'600 N LSD UNIT 3105'!H12+'600 N LSD 1311'!H12+'Trader Joes'!H12+'30 E Balbo-Unit 301'!H12+CitizenMChicagoDowntownHotel!H12+Shop!H12)</f>
        <v/>
      </c>
      <c r="I12" s="10">
        <f>SUM(B12:H12)</f>
        <v/>
      </c>
      <c r="J12" s="11">
        <f>IF(I12&lt;=40,I12,40)</f>
        <v/>
      </c>
      <c r="K12" s="12">
        <f>I12-J12</f>
        <v/>
      </c>
      <c r="L12" s="13">
        <f>I12*15</f>
        <v/>
      </c>
      <c r="M12" s="9" t="n"/>
      <c r="N12" s="10">
        <f>B12</f>
        <v/>
      </c>
      <c r="O12" s="10">
        <f>C12+N12</f>
        <v/>
      </c>
      <c r="P12" s="10">
        <f>D12+O12</f>
        <v/>
      </c>
      <c r="Q12" s="10">
        <f>E12+P12</f>
        <v/>
      </c>
      <c r="R12" s="10">
        <f>F12+Q12</f>
        <v/>
      </c>
      <c r="S12" s="10">
        <f>G12+R12</f>
        <v/>
      </c>
      <c r="T12" s="10">
        <f>H12+S12</f>
        <v/>
      </c>
      <c r="U12" s="9" t="n"/>
      <c r="V12" s="11">
        <f>N12</f>
        <v/>
      </c>
      <c r="W12" s="11">
        <f>IF(O12&lt;=0, 0, IF(O12&lt;=40,O12-N12,IF(O12-N12&lt;=0, 0, ABS(O12-N12-AE12))))</f>
        <v/>
      </c>
      <c r="X12" s="11">
        <f>IF(P12&lt;=0, 0, IF(P12&lt;=40,P12-O12,IF(P12-O12&lt;=0, 0, ABS(P12-O12-AF12))))</f>
        <v/>
      </c>
      <c r="Y12" s="11">
        <f>IF(Q12&lt;=0, 0, IF(Q12&lt;=40,Q12-P12,IF(Q12-P12&lt;=0, 0, ABS(Q12-P12-AG12))))</f>
        <v/>
      </c>
      <c r="Z12" s="11">
        <f>IF(R12&lt;=0, 0, IF(R12&lt;=40,R12-Q12,IF(R12-Q12&lt;=0, 0, ABS(R12-Q12-AH12))))</f>
        <v/>
      </c>
      <c r="AA12" s="11">
        <f>IF(S12&lt;=0, 0, IF(S12&lt;=40,S12-R12,IF(S12-R12&lt;=0, 0, ABS(S12-R12-AI12))))</f>
        <v/>
      </c>
      <c r="AB12" s="11">
        <f>IF(T12&lt;=0, 0, IF(T12&lt;=40,T12-S12,IF(T12-S12&lt;=0, 0, ABS(T12-S12-AJ12))))</f>
        <v/>
      </c>
      <c r="AC12" s="9" t="n"/>
      <c r="AD12" s="12">
        <f>0</f>
        <v/>
      </c>
      <c r="AE12" s="12">
        <f>IF(O12&lt;=0, 0, IF(O12&lt;=40,0, IF(O12-N12&lt;=0,0,IF(O12&gt;40, O12-40-SUM(AD12:AD12),0))))</f>
        <v/>
      </c>
      <c r="AF12" s="12">
        <f>IF(P12&lt;=0, 0, IF(P12&lt;=40,0, IF(P12-O12&lt;=0,0,IF(P12&gt;40, P12-40-SUM(AD12:AE12),0))))</f>
        <v/>
      </c>
      <c r="AG12" s="12">
        <f>IF(Q12&lt;=0, 0, IF(Q12&lt;=40,0, IF(Q12-P12&lt;=0,0,IF(Q12&gt;40, Q12-40-SUM(AD12:AF12),0))))</f>
        <v/>
      </c>
      <c r="AH12" s="12">
        <f>IF(R12&lt;=0, 0, IF(R12&lt;=40,0, IF(R12-Q12&lt;=0,0,IF(R12&gt;40, R12-40-SUM(AD12:AG12),0))))</f>
        <v/>
      </c>
      <c r="AI12" s="12">
        <f>IF(S12&lt;=0, 0, IF(S12&lt;=40,0, IF(S12-R12&lt;=0,0,IF(S12&gt;40, S12-40-SUM(AD12:AH12),0))))</f>
        <v/>
      </c>
      <c r="AJ12" s="12">
        <f>IF(T12&lt;=0, 0, IF(T12&lt;=40,0, IF(T12-S12&lt;=0,0,IF(T12&gt;40, T12-40-SUM(AD12:AI12),0))))</f>
        <v/>
      </c>
      <c r="AK12" s="8" t="inlineStr">
        <is>
          <t>Leonardo Diaz</t>
        </is>
      </c>
    </row>
    <row r="13" ht="15.75" customHeight="1">
      <c r="A13" s="8" t="inlineStr">
        <is>
          <t>Liz Forero</t>
        </is>
      </c>
      <c r="B13" s="17">
        <f>SUM('Goodwick, Michael'!B13+'Renaissance Tile'!B13+Rivereast!B13+'Learning Care Group'!B13+'Arbor 40 Condo Assoc'!B13+'2626 N Lakeview'!B13+'Highland Ridge'!B13+'Dougherty,Ken &amp; Connie'!B13+'1700 E 56th StCondo'!B13+'Fezzey, Tom'!B13+'Schriks, Kay'!B13+'2626 N Lakeview Ave'!B13+'600 N LSD UNIT 3105'!B13+'600 N LSD 1311'!B13+'Trader Joes'!B13+'30 E Balbo-Unit 301'!B13+CitizenMChicagoDowntownHotel!B13+Shop!B13)</f>
        <v/>
      </c>
      <c r="C13" s="17">
        <f>SUM('Goodwick, Michael'!C13+'Renaissance Tile'!C13+Rivereast!C13+'Learning Care Group'!C13+'Arbor 40 Condo Assoc'!C13+'2626 N Lakeview'!C13+'Highland Ridge'!C13+'Dougherty,Ken &amp; Connie'!C13+'1700 E 56th StCondo'!C13+'Fezzey, Tom'!C13+'Schriks, Kay'!C13+'2626 N Lakeview Ave'!C13+'600 N LSD UNIT 3105'!C13+'600 N LSD 1311'!C13+'Trader Joes'!C13+'30 E Balbo-Unit 301'!C13+CitizenMChicagoDowntownHotel!C13+Shop!C13)</f>
        <v/>
      </c>
      <c r="D13" s="17">
        <f>SUM('Goodwick, Michael'!D13+'Renaissance Tile'!D13+Rivereast!D13+'Learning Care Group'!D13+'Arbor 40 Condo Assoc'!D13+'2626 N Lakeview'!D13+'Highland Ridge'!D13+'Dougherty,Ken &amp; Connie'!D13+'1700 E 56th StCondo'!D13+'Fezzey, Tom'!D13+'Schriks, Kay'!D13+'2626 N Lakeview Ave'!D13+'600 N LSD UNIT 3105'!D13+'600 N LSD 1311'!D13+'Trader Joes'!D13+'30 E Balbo-Unit 301'!D13+CitizenMChicagoDowntownHotel!D13+Shop!D13)</f>
        <v/>
      </c>
      <c r="E13" s="17">
        <f>SUM('Goodwick, Michael'!E13+'Renaissance Tile'!E13+Rivereast!E13+'Learning Care Group'!E13+'Arbor 40 Condo Assoc'!E13+'2626 N Lakeview'!E13+'Highland Ridge'!E13+'Dougherty,Ken &amp; Connie'!E13+'1700 E 56th StCondo'!E13+'Fezzey, Tom'!E13+'Schriks, Kay'!E13+'2626 N Lakeview Ave'!E13+'600 N LSD UNIT 3105'!E13+'600 N LSD 1311'!E13+'Trader Joes'!E13+'30 E Balbo-Unit 301'!E13+CitizenMChicagoDowntownHotel!E13+Shop!E13)</f>
        <v/>
      </c>
      <c r="F13" s="17">
        <f>SUM('Goodwick, Michael'!F13+'Renaissance Tile'!F13+Rivereast!F13+'Learning Care Group'!F13+'Arbor 40 Condo Assoc'!F13+'2626 N Lakeview'!F13+'Highland Ridge'!F13+'Dougherty,Ken &amp; Connie'!F13+'1700 E 56th StCondo'!F13+'Fezzey, Tom'!F13+'Schriks, Kay'!F13+'2626 N Lakeview Ave'!F13+'600 N LSD UNIT 3105'!F13+'600 N LSD 1311'!F13+'Trader Joes'!F13+'30 E Balbo-Unit 301'!F13+CitizenMChicagoDowntownHotel!F13+Shop!F13)</f>
        <v/>
      </c>
      <c r="G13" s="17">
        <f>SUM('Goodwick, Michael'!G13+'Renaissance Tile'!G13+Rivereast!G13+'Learning Care Group'!G13+'Arbor 40 Condo Assoc'!G13+'2626 N Lakeview'!G13+'Highland Ridge'!G13+'Dougherty,Ken &amp; Connie'!G13+'1700 E 56th StCondo'!G13+'Fezzey, Tom'!G13+'Schriks, Kay'!G13+'2626 N Lakeview Ave'!G13+'600 N LSD UNIT 3105'!G13+'600 N LSD 1311'!G13+'Trader Joes'!G13+'30 E Balbo-Unit 301'!G13+CitizenMChicagoDowntownHotel!G13+Shop!G13)</f>
        <v/>
      </c>
      <c r="H13" s="17">
        <f>SUM('Goodwick, Michael'!H13+'Renaissance Tile'!H13+Rivereast!H13+'Learning Care Group'!H13+'Arbor 40 Condo Assoc'!H13+'2626 N Lakeview'!H13+'Highland Ridge'!H13+'Dougherty,Ken &amp; Connie'!H13+'1700 E 56th StCondo'!H13+'Fezzey, Tom'!H13+'Schriks, Kay'!H13+'2626 N Lakeview Ave'!H13+'600 N LSD UNIT 3105'!H13+'600 N LSD 1311'!H13+'Trader Joes'!H13+'30 E Balbo-Unit 301'!H13+CitizenMChicagoDowntownHotel!H13+Shop!H13)</f>
        <v/>
      </c>
      <c r="I13" s="10">
        <f>SUM(B13:H13)</f>
        <v/>
      </c>
      <c r="J13" s="11">
        <f>IF(I13&lt;=40,I13,40)</f>
        <v/>
      </c>
      <c r="K13" s="12">
        <f>I13-J13</f>
        <v/>
      </c>
      <c r="L13" s="13">
        <f>I13*15</f>
        <v/>
      </c>
      <c r="M13" s="9" t="n"/>
      <c r="N13" s="10">
        <f>B13</f>
        <v/>
      </c>
      <c r="O13" s="10">
        <f>C13+N13</f>
        <v/>
      </c>
      <c r="P13" s="10">
        <f>D13+O13</f>
        <v/>
      </c>
      <c r="Q13" s="10">
        <f>E13+P13</f>
        <v/>
      </c>
      <c r="R13" s="10">
        <f>F13+Q13</f>
        <v/>
      </c>
      <c r="S13" s="10">
        <f>G13+R13</f>
        <v/>
      </c>
      <c r="T13" s="10">
        <f>H13+S13</f>
        <v/>
      </c>
      <c r="U13" s="9" t="n"/>
      <c r="V13" s="11">
        <f>N13</f>
        <v/>
      </c>
      <c r="W13" s="11">
        <f>IF(O13&lt;=0, 0, IF(O13&lt;=40,O13-N13,IF(O13-N13&lt;=0, 0, ABS(O13-N13-AE13))))</f>
        <v/>
      </c>
      <c r="X13" s="11">
        <f>IF(P13&lt;=0, 0, IF(P13&lt;=40,P13-O13,IF(P13-O13&lt;=0, 0, ABS(P13-O13-AF13))))</f>
        <v/>
      </c>
      <c r="Y13" s="11">
        <f>IF(Q13&lt;=0, 0, IF(Q13&lt;=40,Q13-P13,IF(Q13-P13&lt;=0, 0, ABS(Q13-P13-AG13))))</f>
        <v/>
      </c>
      <c r="Z13" s="11">
        <f>IF(R13&lt;=0, 0, IF(R13&lt;=40,R13-Q13,IF(R13-Q13&lt;=0, 0, ABS(R13-Q13-AH13))))</f>
        <v/>
      </c>
      <c r="AA13" s="11">
        <f>IF(S13&lt;=0, 0, IF(S13&lt;=40,S13-R13,IF(S13-R13&lt;=0, 0, ABS(S13-R13-AI13))))</f>
        <v/>
      </c>
      <c r="AB13" s="11">
        <f>IF(T13&lt;=0, 0, IF(T13&lt;=40,T13-S13,IF(T13-S13&lt;=0, 0, ABS(T13-S13-AJ13))))</f>
        <v/>
      </c>
      <c r="AC13" s="9" t="n"/>
      <c r="AD13" s="12">
        <f>0</f>
        <v/>
      </c>
      <c r="AE13" s="12">
        <f>IF(O13&lt;=0, 0, IF(O13&lt;=40,0, IF(O13-N13&lt;=0,0,IF(O13&gt;40, O13-40-SUM(AD13:AD13),0))))</f>
        <v/>
      </c>
      <c r="AF13" s="12">
        <f>IF(P13&lt;=0, 0, IF(P13&lt;=40,0, IF(P13-O13&lt;=0,0,IF(P13&gt;40, P13-40-SUM(AD13:AE13),0))))</f>
        <v/>
      </c>
      <c r="AG13" s="12">
        <f>IF(Q13&lt;=0, 0, IF(Q13&lt;=40,0, IF(Q13-P13&lt;=0,0,IF(Q13&gt;40, Q13-40-SUM(AD13:AF13),0))))</f>
        <v/>
      </c>
      <c r="AH13" s="12">
        <f>IF(R13&lt;=0, 0, IF(R13&lt;=40,0, IF(R13-Q13&lt;=0,0,IF(R13&gt;40, R13-40-SUM(AD13:AG13),0))))</f>
        <v/>
      </c>
      <c r="AI13" s="12">
        <f>IF(S13&lt;=0, 0, IF(S13&lt;=40,0, IF(S13-R13&lt;=0,0,IF(S13&gt;40, S13-40-SUM(AD13:AH13),0))))</f>
        <v/>
      </c>
      <c r="AJ13" s="12">
        <f>IF(T13&lt;=0, 0, IF(T13&lt;=40,0, IF(T13-S13&lt;=0,0,IF(T13&gt;40, T13-40-SUM(AD13:AI13),0))))</f>
        <v/>
      </c>
      <c r="AK13" s="8" t="inlineStr">
        <is>
          <t>Liz Forero</t>
        </is>
      </c>
    </row>
    <row r="14" ht="15.75" customHeight="1">
      <c r="A14" s="8" t="inlineStr">
        <is>
          <t>Pedro Forero</t>
        </is>
      </c>
      <c r="B14" s="17">
        <f>SUM('Goodwick, Michael'!B14+'Renaissance Tile'!B14+Rivereast!B14+'Learning Care Group'!B14+'Arbor 40 Condo Assoc'!B14+'2626 N Lakeview'!B14+'Highland Ridge'!B14+'Dougherty,Ken &amp; Connie'!B14+'1700 E 56th StCondo'!B14+'Fezzey, Tom'!B14+'Schriks, Kay'!B14+'2626 N Lakeview Ave'!B14+'600 N LSD UNIT 3105'!B14+'600 N LSD 1311'!B14+'Trader Joes'!B14+'30 E Balbo-Unit 301'!B14+CitizenMChicagoDowntownHotel!B14+Shop!B14)</f>
        <v/>
      </c>
      <c r="C14" s="17">
        <f>SUM('Goodwick, Michael'!C14+'Renaissance Tile'!C14+Rivereast!C14+'Learning Care Group'!C14+'Arbor 40 Condo Assoc'!C14+'2626 N Lakeview'!C14+'Highland Ridge'!C14+'Dougherty,Ken &amp; Connie'!C14+'1700 E 56th StCondo'!C14+'Fezzey, Tom'!C14+'Schriks, Kay'!C14+'2626 N Lakeview Ave'!C14+'600 N LSD UNIT 3105'!C14+'600 N LSD 1311'!C14+'Trader Joes'!C14+'30 E Balbo-Unit 301'!C14+CitizenMChicagoDowntownHotel!C14+Shop!C14)</f>
        <v/>
      </c>
      <c r="D14" s="17">
        <f>SUM('Goodwick, Michael'!D14+'Renaissance Tile'!D14+Rivereast!D14+'Learning Care Group'!D14+'Arbor 40 Condo Assoc'!D14+'2626 N Lakeview'!D14+'Highland Ridge'!D14+'Dougherty,Ken &amp; Connie'!D14+'1700 E 56th StCondo'!D14+'Fezzey, Tom'!D14+'Schriks, Kay'!D14+'2626 N Lakeview Ave'!D14+'600 N LSD UNIT 3105'!D14+'600 N LSD 1311'!D14+'Trader Joes'!D14+'30 E Balbo-Unit 301'!D14+CitizenMChicagoDowntownHotel!D14+Shop!D14)</f>
        <v/>
      </c>
      <c r="E14" s="17">
        <f>SUM('Goodwick, Michael'!E14+'Renaissance Tile'!E14+Rivereast!E14+'Learning Care Group'!E14+'Arbor 40 Condo Assoc'!E14+'2626 N Lakeview'!E14+'Highland Ridge'!E14+'Dougherty,Ken &amp; Connie'!E14+'1700 E 56th StCondo'!E14+'Fezzey, Tom'!E14+'Schriks, Kay'!E14+'2626 N Lakeview Ave'!E14+'600 N LSD UNIT 3105'!E14+'600 N LSD 1311'!E14+'Trader Joes'!E14+'30 E Balbo-Unit 301'!E14+CitizenMChicagoDowntownHotel!E14+Shop!E14)</f>
        <v/>
      </c>
      <c r="F14" s="17">
        <f>SUM('Goodwick, Michael'!F14+'Renaissance Tile'!F14+Rivereast!F14+'Learning Care Group'!F14+'Arbor 40 Condo Assoc'!F14+'2626 N Lakeview'!F14+'Highland Ridge'!F14+'Dougherty,Ken &amp; Connie'!F14+'1700 E 56th StCondo'!F14+'Fezzey, Tom'!F14+'Schriks, Kay'!F14+'2626 N Lakeview Ave'!F14+'600 N LSD UNIT 3105'!F14+'600 N LSD 1311'!F14+'Trader Joes'!F14+'30 E Balbo-Unit 301'!F14+CitizenMChicagoDowntownHotel!F14+Shop!F14)</f>
        <v/>
      </c>
      <c r="G14" s="17">
        <f>SUM('Goodwick, Michael'!G14+'Renaissance Tile'!G14+Rivereast!G14+'Learning Care Group'!G14+'Arbor 40 Condo Assoc'!G14+'2626 N Lakeview'!G14+'Highland Ridge'!G14+'Dougherty,Ken &amp; Connie'!G14+'1700 E 56th StCondo'!G14+'Fezzey, Tom'!G14+'Schriks, Kay'!G14+'2626 N Lakeview Ave'!G14+'600 N LSD UNIT 3105'!G14+'600 N LSD 1311'!G14+'Trader Joes'!G14+'30 E Balbo-Unit 301'!G14+CitizenMChicagoDowntownHotel!G14+Shop!G14)</f>
        <v/>
      </c>
      <c r="H14" s="17">
        <f>SUM('Goodwick, Michael'!H14+'Renaissance Tile'!H14+Rivereast!H14+'Learning Care Group'!H14+'Arbor 40 Condo Assoc'!H14+'2626 N Lakeview'!H14+'Highland Ridge'!H14+'Dougherty,Ken &amp; Connie'!H14+'1700 E 56th StCondo'!H14+'Fezzey, Tom'!H14+'Schriks, Kay'!H14+'2626 N Lakeview Ave'!H14+'600 N LSD UNIT 3105'!H14+'600 N LSD 1311'!H14+'Trader Joes'!H14+'30 E Balbo-Unit 301'!H14+CitizenMChicagoDowntownHotel!H14+Shop!H14)</f>
        <v/>
      </c>
      <c r="I14" s="10">
        <f>SUM(B14:H14)</f>
        <v/>
      </c>
      <c r="J14" s="11">
        <f>IF(I14&lt;=40,I14,40)</f>
        <v/>
      </c>
      <c r="K14" s="12">
        <f>I14-J14</f>
        <v/>
      </c>
      <c r="L14" s="13">
        <f>I14*15</f>
        <v/>
      </c>
      <c r="M14" s="9" t="n"/>
      <c r="N14" s="10">
        <f>B14</f>
        <v/>
      </c>
      <c r="O14" s="10">
        <f>C14+N14</f>
        <v/>
      </c>
      <c r="P14" s="10">
        <f>D14+O14</f>
        <v/>
      </c>
      <c r="Q14" s="10">
        <f>E14+P14</f>
        <v/>
      </c>
      <c r="R14" s="10">
        <f>F14+Q14</f>
        <v/>
      </c>
      <c r="S14" s="10">
        <f>G14+R14</f>
        <v/>
      </c>
      <c r="T14" s="10">
        <f>H14+S14</f>
        <v/>
      </c>
      <c r="U14" s="9" t="n"/>
      <c r="V14" s="11">
        <f>N14</f>
        <v/>
      </c>
      <c r="W14" s="11">
        <f>IF(O14&lt;=0, 0, IF(O14&lt;=40,O14-N14,IF(O14-N14&lt;=0, 0, ABS(O14-N14-AE14))))</f>
        <v/>
      </c>
      <c r="X14" s="11">
        <f>IF(P14&lt;=0, 0, IF(P14&lt;=40,P14-O14,IF(P14-O14&lt;=0, 0, ABS(P14-O14-AF14))))</f>
        <v/>
      </c>
      <c r="Y14" s="11">
        <f>IF(Q14&lt;=0, 0, IF(Q14&lt;=40,Q14-P14,IF(Q14-P14&lt;=0, 0, ABS(Q14-P14-AG14))))</f>
        <v/>
      </c>
      <c r="Z14" s="11">
        <f>IF(R14&lt;=0, 0, IF(R14&lt;=40,R14-Q14,IF(R14-Q14&lt;=0, 0, ABS(R14-Q14-AH14))))</f>
        <v/>
      </c>
      <c r="AA14" s="11">
        <f>IF(S14&lt;=0, 0, IF(S14&lt;=40,S14-R14,IF(S14-R14&lt;=0, 0, ABS(S14-R14-AI14))))</f>
        <v/>
      </c>
      <c r="AB14" s="11">
        <f>IF(T14&lt;=0, 0, IF(T14&lt;=40,T14-S14,IF(T14-S14&lt;=0, 0, ABS(T14-S14-AJ14))))</f>
        <v/>
      </c>
      <c r="AC14" s="9" t="n"/>
      <c r="AD14" s="12">
        <f>0</f>
        <v/>
      </c>
      <c r="AE14" s="12">
        <f>IF(O14&lt;=0, 0, IF(O14&lt;=40,0, IF(O14-N14&lt;=0,0,IF(O14&gt;40, O14-40-SUM(AD14:AD14),0))))</f>
        <v/>
      </c>
      <c r="AF14" s="12">
        <f>IF(P14&lt;=0, 0, IF(P14&lt;=40,0, IF(P14-O14&lt;=0,0,IF(P14&gt;40, P14-40-SUM(AD14:AE14),0))))</f>
        <v/>
      </c>
      <c r="AG14" s="12">
        <f>IF(Q14&lt;=0, 0, IF(Q14&lt;=40,0, IF(Q14-P14&lt;=0,0,IF(Q14&gt;40, Q14-40-SUM(AD14:AF14),0))))</f>
        <v/>
      </c>
      <c r="AH14" s="12">
        <f>IF(R14&lt;=0, 0, IF(R14&lt;=40,0, IF(R14-Q14&lt;=0,0,IF(R14&gt;40, R14-40-SUM(AD14:AG14),0))))</f>
        <v/>
      </c>
      <c r="AI14" s="12">
        <f>IF(S14&lt;=0, 0, IF(S14&lt;=40,0, IF(S14-R14&lt;=0,0,IF(S14&gt;40, S14-40-SUM(AD14:AH14),0))))</f>
        <v/>
      </c>
      <c r="AJ14" s="12">
        <f>IF(T14&lt;=0, 0, IF(T14&lt;=40,0, IF(T14-S14&lt;=0,0,IF(T14&gt;40, T14-40-SUM(AD14:AI14),0))))</f>
        <v/>
      </c>
      <c r="AK14" s="8" t="inlineStr">
        <is>
          <t>Pedro Forero</t>
        </is>
      </c>
    </row>
    <row r="15" ht="15.75" customHeight="1">
      <c r="A15" s="8" t="inlineStr">
        <is>
          <t>Ricardo Garcia</t>
        </is>
      </c>
      <c r="B15" s="17">
        <f>SUM('Goodwick, Michael'!B15+'Renaissance Tile'!B15+Rivereast!B15+'Learning Care Group'!B15+'Arbor 40 Condo Assoc'!B15+'2626 N Lakeview'!B15+'Highland Ridge'!B15+'Dougherty,Ken &amp; Connie'!B15+'1700 E 56th StCondo'!B15+'Fezzey, Tom'!B15+'Schriks, Kay'!B15+'2626 N Lakeview Ave'!B15+'600 N LSD UNIT 3105'!B15+'600 N LSD 1311'!B15+'Trader Joes'!B15+'30 E Balbo-Unit 301'!B15+CitizenMChicagoDowntownHotel!B15+Shop!B15)</f>
        <v/>
      </c>
      <c r="C15" s="17">
        <f>SUM('Goodwick, Michael'!C15+'Renaissance Tile'!C15+Rivereast!C15+'Learning Care Group'!C15+'Arbor 40 Condo Assoc'!C15+'2626 N Lakeview'!C15+'Highland Ridge'!C15+'Dougherty,Ken &amp; Connie'!C15+'1700 E 56th StCondo'!C15+'Fezzey, Tom'!C15+'Schriks, Kay'!C15+'2626 N Lakeview Ave'!C15+'600 N LSD UNIT 3105'!C15+'600 N LSD 1311'!C15+'Trader Joes'!C15+'30 E Balbo-Unit 301'!C15+CitizenMChicagoDowntownHotel!C15+Shop!C15)</f>
        <v/>
      </c>
      <c r="D15" s="17">
        <f>SUM('Goodwick, Michael'!D15+'Renaissance Tile'!D15+Rivereast!D15+'Learning Care Group'!D15+'Arbor 40 Condo Assoc'!D15+'2626 N Lakeview'!D15+'Highland Ridge'!D15+'Dougherty,Ken &amp; Connie'!D15+'1700 E 56th StCondo'!D15+'Fezzey, Tom'!D15+'Schriks, Kay'!D15+'2626 N Lakeview Ave'!D15+'600 N LSD UNIT 3105'!D15+'600 N LSD 1311'!D15+'Trader Joes'!D15+'30 E Balbo-Unit 301'!D15+CitizenMChicagoDowntownHotel!D15+Shop!D15)</f>
        <v/>
      </c>
      <c r="E15" s="17">
        <f>SUM('Goodwick, Michael'!E15+'Renaissance Tile'!E15+Rivereast!E15+'Learning Care Group'!E15+'Arbor 40 Condo Assoc'!E15+'2626 N Lakeview'!E15+'Highland Ridge'!E15+'Dougherty,Ken &amp; Connie'!E15+'1700 E 56th StCondo'!E15+'Fezzey, Tom'!E15+'Schriks, Kay'!E15+'2626 N Lakeview Ave'!E15+'600 N LSD UNIT 3105'!E15+'600 N LSD 1311'!E15+'Trader Joes'!E15+'30 E Balbo-Unit 301'!E15+CitizenMChicagoDowntownHotel!E15+Shop!E15)</f>
        <v/>
      </c>
      <c r="F15" s="17">
        <f>SUM('Goodwick, Michael'!F15+'Renaissance Tile'!F15+Rivereast!F15+'Learning Care Group'!F15+'Arbor 40 Condo Assoc'!F15+'2626 N Lakeview'!F15+'Highland Ridge'!F15+'Dougherty,Ken &amp; Connie'!F15+'1700 E 56th StCondo'!F15+'Fezzey, Tom'!F15+'Schriks, Kay'!F15+'2626 N Lakeview Ave'!F15+'600 N LSD UNIT 3105'!F15+'600 N LSD 1311'!F15+'Trader Joes'!F15+'30 E Balbo-Unit 301'!F15+CitizenMChicagoDowntownHotel!F15+Shop!F15)</f>
        <v/>
      </c>
      <c r="G15" s="17">
        <f>SUM('Goodwick, Michael'!G15+'Renaissance Tile'!G15+Rivereast!G15+'Learning Care Group'!G15+'Arbor 40 Condo Assoc'!G15+'2626 N Lakeview'!G15+'Highland Ridge'!G15+'Dougherty,Ken &amp; Connie'!G15+'1700 E 56th StCondo'!G15+'Fezzey, Tom'!G15+'Schriks, Kay'!G15+'2626 N Lakeview Ave'!G15+'600 N LSD UNIT 3105'!G15+'600 N LSD 1311'!G15+'Trader Joes'!G15+'30 E Balbo-Unit 301'!G15+CitizenMChicagoDowntownHotel!G15+Shop!G15)</f>
        <v/>
      </c>
      <c r="H15" s="17">
        <f>SUM('Goodwick, Michael'!H15+'Renaissance Tile'!H15+Rivereast!H15+'Learning Care Group'!H15+'Arbor 40 Condo Assoc'!H15+'2626 N Lakeview'!H15+'Highland Ridge'!H15+'Dougherty,Ken &amp; Connie'!H15+'1700 E 56th StCondo'!H15+'Fezzey, Tom'!H15+'Schriks, Kay'!H15+'2626 N Lakeview Ave'!H15+'600 N LSD UNIT 3105'!H15+'600 N LSD 1311'!H15+'Trader Joes'!H15+'30 E Balbo-Unit 301'!H15+CitizenMChicagoDowntownHotel!H15+Shop!H15)</f>
        <v/>
      </c>
      <c r="I15" s="10">
        <f>SUM(B15:H15)</f>
        <v/>
      </c>
      <c r="J15" s="11">
        <f>IF(I15&lt;=40,I15,40)</f>
        <v/>
      </c>
      <c r="K15" s="12">
        <f>I15-J15</f>
        <v/>
      </c>
      <c r="L15" s="13">
        <f>I15*15</f>
        <v/>
      </c>
      <c r="M15" s="9" t="n"/>
      <c r="N15" s="10">
        <f>B15</f>
        <v/>
      </c>
      <c r="O15" s="10">
        <f>C15+N15</f>
        <v/>
      </c>
      <c r="P15" s="10">
        <f>D15+O15</f>
        <v/>
      </c>
      <c r="Q15" s="10">
        <f>E15+P15</f>
        <v/>
      </c>
      <c r="R15" s="10">
        <f>F15+Q15</f>
        <v/>
      </c>
      <c r="S15" s="10">
        <f>G15+R15</f>
        <v/>
      </c>
      <c r="T15" s="10">
        <f>H15+S15</f>
        <v/>
      </c>
      <c r="U15" s="9" t="n"/>
      <c r="V15" s="11">
        <f>N15</f>
        <v/>
      </c>
      <c r="W15" s="11">
        <f>IF(O15&lt;=0, 0, IF(O15&lt;=40,O15-N15,IF(O15-N15&lt;=0, 0, ABS(O15-N15-AE15))))</f>
        <v/>
      </c>
      <c r="X15" s="11">
        <f>IF(P15&lt;=0, 0, IF(P15&lt;=40,P15-O15,IF(P15-O15&lt;=0, 0, ABS(P15-O15-AF15))))</f>
        <v/>
      </c>
      <c r="Y15" s="11">
        <f>IF(Q15&lt;=0, 0, IF(Q15&lt;=40,Q15-P15,IF(Q15-P15&lt;=0, 0, ABS(Q15-P15-AG15))))</f>
        <v/>
      </c>
      <c r="Z15" s="11">
        <f>IF(R15&lt;=0, 0, IF(R15&lt;=40,R15-Q15,IF(R15-Q15&lt;=0, 0, ABS(R15-Q15-AH15))))</f>
        <v/>
      </c>
      <c r="AA15" s="11">
        <f>IF(S15&lt;=0, 0, IF(S15&lt;=40,S15-R15,IF(S15-R15&lt;=0, 0, ABS(S15-R15-AI15))))</f>
        <v/>
      </c>
      <c r="AB15" s="11">
        <f>IF(T15&lt;=0, 0, IF(T15&lt;=40,T15-S15,IF(T15-S15&lt;=0, 0, ABS(T15-S15-AJ15))))</f>
        <v/>
      </c>
      <c r="AC15" s="9" t="n"/>
      <c r="AD15" s="12">
        <f>0</f>
        <v/>
      </c>
      <c r="AE15" s="12">
        <f>IF(O15&lt;=0, 0, IF(O15&lt;=40,0, IF(O15-N15&lt;=0,0,IF(O15&gt;40, O15-40-SUM(AD15:AD15),0))))</f>
        <v/>
      </c>
      <c r="AF15" s="12">
        <f>IF(P15&lt;=0, 0, IF(P15&lt;=40,0, IF(P15-O15&lt;=0,0,IF(P15&gt;40, P15-40-SUM(AD15:AE15),0))))</f>
        <v/>
      </c>
      <c r="AG15" s="12">
        <f>IF(Q15&lt;=0, 0, IF(Q15&lt;=40,0, IF(Q15-P15&lt;=0,0,IF(Q15&gt;40, Q15-40-SUM(AD15:AF15),0))))</f>
        <v/>
      </c>
      <c r="AH15" s="12">
        <f>IF(R15&lt;=0, 0, IF(R15&lt;=40,0, IF(R15-Q15&lt;=0,0,IF(R15&gt;40, R15-40-SUM(AD15:AG15),0))))</f>
        <v/>
      </c>
      <c r="AI15" s="12">
        <f>IF(S15&lt;=0, 0, IF(S15&lt;=40,0, IF(S15-R15&lt;=0,0,IF(S15&gt;40, S15-40-SUM(AD15:AH15),0))))</f>
        <v/>
      </c>
      <c r="AJ15" s="12">
        <f>IF(T15&lt;=0, 0, IF(T15&lt;=40,0, IF(T15-S15&lt;=0,0,IF(T15&gt;40, T15-40-SUM(AD15:AI15),0))))</f>
        <v/>
      </c>
      <c r="AK15" s="8" t="inlineStr">
        <is>
          <t>Ricardo Garcia</t>
        </is>
      </c>
    </row>
    <row r="16" ht="15.75" customHeight="1">
      <c r="A16" s="8" t="inlineStr">
        <is>
          <t>Ruben Guerrero</t>
        </is>
      </c>
      <c r="B16" s="17">
        <f>SUM('Goodwick, Michael'!B16+'Renaissance Tile'!B16+Rivereast!B16+'Learning Care Group'!B16+'Arbor 40 Condo Assoc'!B16+'2626 N Lakeview'!B16+'Highland Ridge'!B16+'Dougherty,Ken &amp; Connie'!B16+'1700 E 56th StCondo'!B16+'Fezzey, Tom'!B16+'Schriks, Kay'!B16+'2626 N Lakeview Ave'!B16+'600 N LSD UNIT 3105'!B16+'600 N LSD 1311'!B16+'Trader Joes'!B16+'30 E Balbo-Unit 301'!B16+CitizenMChicagoDowntownHotel!B16+Shop!B16)</f>
        <v/>
      </c>
      <c r="C16" s="17">
        <f>SUM('Goodwick, Michael'!C16+'Renaissance Tile'!C16+Rivereast!C16+'Learning Care Group'!C16+'Arbor 40 Condo Assoc'!C16+'2626 N Lakeview'!C16+'Highland Ridge'!C16+'Dougherty,Ken &amp; Connie'!C16+'1700 E 56th StCondo'!C16+'Fezzey, Tom'!C16+'Schriks, Kay'!C16+'2626 N Lakeview Ave'!C16+'600 N LSD UNIT 3105'!C16+'600 N LSD 1311'!C16+'Trader Joes'!C16+'30 E Balbo-Unit 301'!C16+CitizenMChicagoDowntownHotel!C16+Shop!C16)</f>
        <v/>
      </c>
      <c r="D16" s="17">
        <f>SUM('Goodwick, Michael'!D16+'Renaissance Tile'!D16+Rivereast!D16+'Learning Care Group'!D16+'Arbor 40 Condo Assoc'!D16+'2626 N Lakeview'!D16+'Highland Ridge'!D16+'Dougherty,Ken &amp; Connie'!D16+'1700 E 56th StCondo'!D16+'Fezzey, Tom'!D16+'Schriks, Kay'!D16+'2626 N Lakeview Ave'!D16+'600 N LSD UNIT 3105'!D16+'600 N LSD 1311'!D16+'Trader Joes'!D16+'30 E Balbo-Unit 301'!D16+CitizenMChicagoDowntownHotel!D16+Shop!D16)</f>
        <v/>
      </c>
      <c r="E16" s="17">
        <f>SUM('Goodwick, Michael'!E16+'Renaissance Tile'!E16+Rivereast!E16+'Learning Care Group'!E16+'Arbor 40 Condo Assoc'!E16+'2626 N Lakeview'!E16+'Highland Ridge'!E16+'Dougherty,Ken &amp; Connie'!E16+'1700 E 56th StCondo'!E16+'Fezzey, Tom'!E16+'Schriks, Kay'!E16+'2626 N Lakeview Ave'!E16+'600 N LSD UNIT 3105'!E16+'600 N LSD 1311'!E16+'Trader Joes'!E16+'30 E Balbo-Unit 301'!E16+CitizenMChicagoDowntownHotel!E16+Shop!E16)</f>
        <v/>
      </c>
      <c r="F16" s="17">
        <f>SUM('Goodwick, Michael'!F16+'Renaissance Tile'!F16+Rivereast!F16+'Learning Care Group'!F16+'Arbor 40 Condo Assoc'!F16+'2626 N Lakeview'!F16+'Highland Ridge'!F16+'Dougherty,Ken &amp; Connie'!F16+'1700 E 56th StCondo'!F16+'Fezzey, Tom'!F16+'Schriks, Kay'!F16+'2626 N Lakeview Ave'!F16+'600 N LSD UNIT 3105'!F16+'600 N LSD 1311'!F16+'Trader Joes'!F16+'30 E Balbo-Unit 301'!F16+CitizenMChicagoDowntownHotel!F16+Shop!F16)</f>
        <v/>
      </c>
      <c r="G16" s="17">
        <f>SUM('Goodwick, Michael'!G16+'Renaissance Tile'!G16+Rivereast!G16+'Learning Care Group'!G16+'Arbor 40 Condo Assoc'!G16+'2626 N Lakeview'!G16+'Highland Ridge'!G16+'Dougherty,Ken &amp; Connie'!G16+'1700 E 56th StCondo'!G16+'Fezzey, Tom'!G16+'Schriks, Kay'!G16+'2626 N Lakeview Ave'!G16+'600 N LSD UNIT 3105'!G16+'600 N LSD 1311'!G16+'Trader Joes'!G16+'30 E Balbo-Unit 301'!G16+CitizenMChicagoDowntownHotel!G16+Shop!G16)</f>
        <v/>
      </c>
      <c r="H16" s="17">
        <f>SUM('Goodwick, Michael'!H16+'Renaissance Tile'!H16+Rivereast!H16+'Learning Care Group'!H16+'Arbor 40 Condo Assoc'!H16+'2626 N Lakeview'!H16+'Highland Ridge'!H16+'Dougherty,Ken &amp; Connie'!H16+'1700 E 56th StCondo'!H16+'Fezzey, Tom'!H16+'Schriks, Kay'!H16+'2626 N Lakeview Ave'!H16+'600 N LSD UNIT 3105'!H16+'600 N LSD 1311'!H16+'Trader Joes'!H16+'30 E Balbo-Unit 301'!H16+CitizenMChicagoDowntownHotel!H16+Shop!H16)</f>
        <v/>
      </c>
      <c r="I16" s="10">
        <f>SUM(B16:H16)</f>
        <v/>
      </c>
      <c r="J16" s="11">
        <f>IF(I16&lt;=40,I16,40)</f>
        <v/>
      </c>
      <c r="K16" s="12">
        <f>I16-J16</f>
        <v/>
      </c>
      <c r="L16" s="13">
        <f>I16*15</f>
        <v/>
      </c>
      <c r="M16" s="9" t="n"/>
      <c r="N16" s="10">
        <f>B16</f>
        <v/>
      </c>
      <c r="O16" s="10">
        <f>C16+N16</f>
        <v/>
      </c>
      <c r="P16" s="10">
        <f>D16+O16</f>
        <v/>
      </c>
      <c r="Q16" s="10">
        <f>E16+P16</f>
        <v/>
      </c>
      <c r="R16" s="10">
        <f>F16+Q16</f>
        <v/>
      </c>
      <c r="S16" s="10">
        <f>G16+R16</f>
        <v/>
      </c>
      <c r="T16" s="10">
        <f>H16+S16</f>
        <v/>
      </c>
      <c r="U16" s="9" t="n"/>
      <c r="V16" s="11">
        <f>N16</f>
        <v/>
      </c>
      <c r="W16" s="11">
        <f>IF(O16&lt;=0, 0, IF(O16&lt;=40,O16-N16,IF(O16-N16&lt;=0, 0, ABS(O16-N16-AE16))))</f>
        <v/>
      </c>
      <c r="X16" s="11">
        <f>IF(P16&lt;=0, 0, IF(P16&lt;=40,P16-O16,IF(P16-O16&lt;=0, 0, ABS(P16-O16-AF16))))</f>
        <v/>
      </c>
      <c r="Y16" s="11">
        <f>IF(Q16&lt;=0, 0, IF(Q16&lt;=40,Q16-P16,IF(Q16-P16&lt;=0, 0, ABS(Q16-P16-AG16))))</f>
        <v/>
      </c>
      <c r="Z16" s="11">
        <f>IF(R16&lt;=0, 0, IF(R16&lt;=40,R16-Q16,IF(R16-Q16&lt;=0, 0, ABS(R16-Q16-AH16))))</f>
        <v/>
      </c>
      <c r="AA16" s="11">
        <f>IF(S16&lt;=0, 0, IF(S16&lt;=40,S16-R16,IF(S16-R16&lt;=0, 0, ABS(S16-R16-AI16))))</f>
        <v/>
      </c>
      <c r="AB16" s="11">
        <f>IF(T16&lt;=0, 0, IF(T16&lt;=40,T16-S16,IF(T16-S16&lt;=0, 0, ABS(T16-S16-AJ16))))</f>
        <v/>
      </c>
      <c r="AC16" s="9" t="n"/>
      <c r="AD16" s="12">
        <f>0</f>
        <v/>
      </c>
      <c r="AE16" s="12">
        <f>IF(O16&lt;=0, 0, IF(O16&lt;=40,0, IF(O16-N16&lt;=0,0,IF(O16&gt;40, O16-40-SUM(AD16:AD16),0))))</f>
        <v/>
      </c>
      <c r="AF16" s="12">
        <f>IF(P16&lt;=0, 0, IF(P16&lt;=40,0, IF(P16-O16&lt;=0,0,IF(P16&gt;40, P16-40-SUM(AD16:AE16),0))))</f>
        <v/>
      </c>
      <c r="AG16" s="12">
        <f>IF(Q16&lt;=0, 0, IF(Q16&lt;=40,0, IF(Q16-P16&lt;=0,0,IF(Q16&gt;40, Q16-40-SUM(AD16:AF16),0))))</f>
        <v/>
      </c>
      <c r="AH16" s="12">
        <f>IF(R16&lt;=0, 0, IF(R16&lt;=40,0, IF(R16-Q16&lt;=0,0,IF(R16&gt;40, R16-40-SUM(AD16:AG16),0))))</f>
        <v/>
      </c>
      <c r="AI16" s="12">
        <f>IF(S16&lt;=0, 0, IF(S16&lt;=40,0, IF(S16-R16&lt;=0,0,IF(S16&gt;40, S16-40-SUM(AD16:AH16),0))))</f>
        <v/>
      </c>
      <c r="AJ16" s="12">
        <f>IF(T16&lt;=0, 0, IF(T16&lt;=40,0, IF(T16-S16&lt;=0,0,IF(T16&gt;40, T16-40-SUM(AD16:AI16),0))))</f>
        <v/>
      </c>
      <c r="AK16" s="8" t="inlineStr">
        <is>
          <t>Ruben Guerrero</t>
        </is>
      </c>
    </row>
    <row r="17" ht="15.75" customHeight="1">
      <c r="A17" s="8" t="inlineStr">
        <is>
          <t>Wilson Rodriguez</t>
        </is>
      </c>
      <c r="B17" s="17">
        <f>SUM('Goodwick, Michael'!B17+'Renaissance Tile'!B17+Rivereast!B17+'Learning Care Group'!B17+'Arbor 40 Condo Assoc'!B17+'2626 N Lakeview'!B17+'Highland Ridge'!B17+'Dougherty,Ken &amp; Connie'!B17+'1700 E 56th StCondo'!B17+'Fezzey, Tom'!B17+'Schriks, Kay'!B17+'2626 N Lakeview Ave'!B17+'600 N LSD UNIT 3105'!B17+'600 N LSD 1311'!B17+'Trader Joes'!B17+'30 E Balbo-Unit 301'!B17+CitizenMChicagoDowntownHotel!B17+Shop!B17)</f>
        <v/>
      </c>
      <c r="C17" s="17">
        <f>SUM('Goodwick, Michael'!C17+'Renaissance Tile'!C17+Rivereast!C17+'Learning Care Group'!C17+'Arbor 40 Condo Assoc'!C17+'2626 N Lakeview'!C17+'Highland Ridge'!C17+'Dougherty,Ken &amp; Connie'!C17+'1700 E 56th StCondo'!C17+'Fezzey, Tom'!C17+'Schriks, Kay'!C17+'2626 N Lakeview Ave'!C17+'600 N LSD UNIT 3105'!C17+'600 N LSD 1311'!C17+'Trader Joes'!C17+'30 E Balbo-Unit 301'!C17+CitizenMChicagoDowntownHotel!C17+Shop!C17)</f>
        <v/>
      </c>
      <c r="D17" s="17">
        <f>SUM('Goodwick, Michael'!D17+'Renaissance Tile'!D17+Rivereast!D17+'Learning Care Group'!D17+'Arbor 40 Condo Assoc'!D17+'2626 N Lakeview'!D17+'Highland Ridge'!D17+'Dougherty,Ken &amp; Connie'!D17+'1700 E 56th StCondo'!D17+'Fezzey, Tom'!D17+'Schriks, Kay'!D17+'2626 N Lakeview Ave'!D17+'600 N LSD UNIT 3105'!D17+'600 N LSD 1311'!D17+'Trader Joes'!D17+'30 E Balbo-Unit 301'!D17+CitizenMChicagoDowntownHotel!D17+Shop!D17)</f>
        <v/>
      </c>
      <c r="E17" s="17">
        <f>SUM('Goodwick, Michael'!E17+'Renaissance Tile'!E17+Rivereast!E17+'Learning Care Group'!E17+'Arbor 40 Condo Assoc'!E17+'2626 N Lakeview'!E17+'Highland Ridge'!E17+'Dougherty,Ken &amp; Connie'!E17+'1700 E 56th StCondo'!E17+'Fezzey, Tom'!E17+'Schriks, Kay'!E17+'2626 N Lakeview Ave'!E17+'600 N LSD UNIT 3105'!E17+'600 N LSD 1311'!E17+'Trader Joes'!E17+'30 E Balbo-Unit 301'!E17+CitizenMChicagoDowntownHotel!E17+Shop!E17)</f>
        <v/>
      </c>
      <c r="F17" s="17">
        <f>SUM('Goodwick, Michael'!F17+'Renaissance Tile'!F17+Rivereast!F17+'Learning Care Group'!F17+'Arbor 40 Condo Assoc'!F17+'2626 N Lakeview'!F17+'Highland Ridge'!F17+'Dougherty,Ken &amp; Connie'!F17+'1700 E 56th StCondo'!F17+'Fezzey, Tom'!F17+'Schriks, Kay'!F17+'2626 N Lakeview Ave'!F17+'600 N LSD UNIT 3105'!F17+'600 N LSD 1311'!F17+'Trader Joes'!F17+'30 E Balbo-Unit 301'!F17+CitizenMChicagoDowntownHotel!F17+Shop!F17)</f>
        <v/>
      </c>
      <c r="G17" s="17">
        <f>SUM('Goodwick, Michael'!G17+'Renaissance Tile'!G17+Rivereast!G17+'Learning Care Group'!G17+'Arbor 40 Condo Assoc'!G17+'2626 N Lakeview'!G17+'Highland Ridge'!G17+'Dougherty,Ken &amp; Connie'!G17+'1700 E 56th StCondo'!G17+'Fezzey, Tom'!G17+'Schriks, Kay'!G17+'2626 N Lakeview Ave'!G17+'600 N LSD UNIT 3105'!G17+'600 N LSD 1311'!G17+'Trader Joes'!G17+'30 E Balbo-Unit 301'!G17+CitizenMChicagoDowntownHotel!G17+Shop!G17)</f>
        <v/>
      </c>
      <c r="H17" s="17">
        <f>SUM('Goodwick, Michael'!H17+'Renaissance Tile'!H17+Rivereast!H17+'Learning Care Group'!H17+'Arbor 40 Condo Assoc'!H17+'2626 N Lakeview'!H17+'Highland Ridge'!H17+'Dougherty,Ken &amp; Connie'!H17+'1700 E 56th StCondo'!H17+'Fezzey, Tom'!H17+'Schriks, Kay'!H17+'2626 N Lakeview Ave'!H17+'600 N LSD UNIT 3105'!H17+'600 N LSD 1311'!H17+'Trader Joes'!H17+'30 E Balbo-Unit 301'!H17+CitizenMChicagoDowntownHotel!H17+Shop!H17)</f>
        <v/>
      </c>
      <c r="I17" s="10">
        <f>SUM(B17:H17)</f>
        <v/>
      </c>
      <c r="J17" s="11">
        <f>IF(I17&lt;=40,I17,40)</f>
        <v/>
      </c>
      <c r="K17" s="12">
        <f>I17-J17</f>
        <v/>
      </c>
      <c r="L17" s="13">
        <f>I17*15</f>
        <v/>
      </c>
      <c r="M17" s="9" t="n"/>
      <c r="N17" s="10">
        <f>B17</f>
        <v/>
      </c>
      <c r="O17" s="10">
        <f>C17+N17</f>
        <v/>
      </c>
      <c r="P17" s="10">
        <f>D17+O17</f>
        <v/>
      </c>
      <c r="Q17" s="10">
        <f>E17+P17</f>
        <v/>
      </c>
      <c r="R17" s="10">
        <f>F17+Q17</f>
        <v/>
      </c>
      <c r="S17" s="10">
        <f>G17+R17</f>
        <v/>
      </c>
      <c r="T17" s="10">
        <f>H17+S17</f>
        <v/>
      </c>
      <c r="U17" s="9" t="n"/>
      <c r="V17" s="11">
        <f>N17</f>
        <v/>
      </c>
      <c r="W17" s="11">
        <f>IF(O17&lt;=0, 0, IF(O17&lt;=40,O17-N17,IF(O17-N17&lt;=0, 0, ABS(O17-N17-AE17))))</f>
        <v/>
      </c>
      <c r="X17" s="11">
        <f>IF(P17&lt;=0, 0, IF(P17&lt;=40,P17-O17,IF(P17-O17&lt;=0, 0, ABS(P17-O17-AF17))))</f>
        <v/>
      </c>
      <c r="Y17" s="11">
        <f>IF(Q17&lt;=0, 0, IF(Q17&lt;=40,Q17-P17,IF(Q17-P17&lt;=0, 0, ABS(Q17-P17-AG17))))</f>
        <v/>
      </c>
      <c r="Z17" s="11">
        <f>IF(R17&lt;=0, 0, IF(R17&lt;=40,R17-Q17,IF(R17-Q17&lt;=0, 0, ABS(R17-Q17-AH17))))</f>
        <v/>
      </c>
      <c r="AA17" s="11">
        <f>IF(S17&lt;=0, 0, IF(S17&lt;=40,S17-R17,IF(S17-R17&lt;=0, 0, ABS(S17-R17-AI17))))</f>
        <v/>
      </c>
      <c r="AB17" s="11">
        <f>IF(T17&lt;=0, 0, IF(T17&lt;=40,T17-S17,IF(T17-S17&lt;=0, 0, ABS(T17-S17-AJ17))))</f>
        <v/>
      </c>
      <c r="AC17" s="9" t="n"/>
      <c r="AD17" s="12">
        <f>0</f>
        <v/>
      </c>
      <c r="AE17" s="12">
        <f>IF(O17&lt;=0, 0, IF(O17&lt;=40,0, IF(O17-N17&lt;=0,0,IF(O17&gt;40, O17-40-SUM(AD17:AD17),0))))</f>
        <v/>
      </c>
      <c r="AF17" s="12">
        <f>IF(P17&lt;=0, 0, IF(P17&lt;=40,0, IF(P17-O17&lt;=0,0,IF(P17&gt;40, P17-40-SUM(AD17:AE17),0))))</f>
        <v/>
      </c>
      <c r="AG17" s="12">
        <f>IF(Q17&lt;=0, 0, IF(Q17&lt;=40,0, IF(Q17-P17&lt;=0,0,IF(Q17&gt;40, Q17-40-SUM(AD17:AF17),0))))</f>
        <v/>
      </c>
      <c r="AH17" s="12">
        <f>IF(R17&lt;=0, 0, IF(R17&lt;=40,0, IF(R17-Q17&lt;=0,0,IF(R17&gt;40, R17-40-SUM(AD17:AG17),0))))</f>
        <v/>
      </c>
      <c r="AI17" s="12">
        <f>IF(S17&lt;=0, 0, IF(S17&lt;=40,0, IF(S17-R17&lt;=0,0,IF(S17&gt;40, S17-40-SUM(AD17:AH17),0))))</f>
        <v/>
      </c>
      <c r="AJ17" s="12">
        <f>IF(T17&lt;=0, 0, IF(T17&lt;=40,0, IF(T17-S17&lt;=0,0,IF(T17&gt;40, T17-40-SUM(AD17:AI17),0))))</f>
        <v/>
      </c>
      <c r="AK17" s="8" t="inlineStr">
        <is>
          <t>Wilson Rodriguez</t>
        </is>
      </c>
    </row>
    <row r="18" ht="15.75" customHeight="1">
      <c r="A18" s="8" t="inlineStr">
        <is>
          <t>Yahir Sanchez</t>
        </is>
      </c>
      <c r="B18" s="17">
        <f>SUM('Goodwick, Michael'!B18+'Renaissance Tile'!B18+Rivereast!B18+'Learning Care Group'!B18+'Arbor 40 Condo Assoc'!B18+'2626 N Lakeview'!B18+'Highland Ridge'!B18+'Dougherty,Ken &amp; Connie'!B18+'1700 E 56th StCondo'!B18+'Fezzey, Tom'!B18+'Schriks, Kay'!B18+'2626 N Lakeview Ave'!B18+'600 N LSD UNIT 3105'!B18+'600 N LSD 1311'!B18+'Trader Joes'!B18+'30 E Balbo-Unit 301'!B18+CitizenMChicagoDowntownHotel!B18+Shop!B18)</f>
        <v/>
      </c>
      <c r="C18" s="17">
        <f>SUM('Goodwick, Michael'!C18+'Renaissance Tile'!C18+Rivereast!C18+'Learning Care Group'!C18+'Arbor 40 Condo Assoc'!C18+'2626 N Lakeview'!C18+'Highland Ridge'!C18+'Dougherty,Ken &amp; Connie'!C18+'1700 E 56th StCondo'!C18+'Fezzey, Tom'!C18+'Schriks, Kay'!C18+'2626 N Lakeview Ave'!C18+'600 N LSD UNIT 3105'!C18+'600 N LSD 1311'!C18+'Trader Joes'!C18+'30 E Balbo-Unit 301'!C18+CitizenMChicagoDowntownHotel!C18+Shop!C18)</f>
        <v/>
      </c>
      <c r="D18" s="17">
        <f>SUM('Goodwick, Michael'!D18+'Renaissance Tile'!D18+Rivereast!D18+'Learning Care Group'!D18+'Arbor 40 Condo Assoc'!D18+'2626 N Lakeview'!D18+'Highland Ridge'!D18+'Dougherty,Ken &amp; Connie'!D18+'1700 E 56th StCondo'!D18+'Fezzey, Tom'!D18+'Schriks, Kay'!D18+'2626 N Lakeview Ave'!D18+'600 N LSD UNIT 3105'!D18+'600 N LSD 1311'!D18+'Trader Joes'!D18+'30 E Balbo-Unit 301'!D18+CitizenMChicagoDowntownHotel!D18+Shop!D18)</f>
        <v/>
      </c>
      <c r="E18" s="17">
        <f>SUM('Goodwick, Michael'!E18+'Renaissance Tile'!E18+Rivereast!E18+'Learning Care Group'!E18+'Arbor 40 Condo Assoc'!E18+'2626 N Lakeview'!E18+'Highland Ridge'!E18+'Dougherty,Ken &amp; Connie'!E18+'1700 E 56th StCondo'!E18+'Fezzey, Tom'!E18+'Schriks, Kay'!E18+'2626 N Lakeview Ave'!E18+'600 N LSD UNIT 3105'!E18+'600 N LSD 1311'!E18+'Trader Joes'!E18+'30 E Balbo-Unit 301'!E18+CitizenMChicagoDowntownHotel!E18+Shop!E18)</f>
        <v/>
      </c>
      <c r="F18" s="17">
        <f>SUM('Goodwick, Michael'!F18+'Renaissance Tile'!F18+Rivereast!F18+'Learning Care Group'!F18+'Arbor 40 Condo Assoc'!F18+'2626 N Lakeview'!F18+'Highland Ridge'!F18+'Dougherty,Ken &amp; Connie'!F18+'1700 E 56th StCondo'!F18+'Fezzey, Tom'!F18+'Schriks, Kay'!F18+'2626 N Lakeview Ave'!F18+'600 N LSD UNIT 3105'!F18+'600 N LSD 1311'!F18+'Trader Joes'!F18+'30 E Balbo-Unit 301'!F18+CitizenMChicagoDowntownHotel!F18+Shop!F18)</f>
        <v/>
      </c>
      <c r="G18" s="17">
        <f>SUM('Goodwick, Michael'!G18+'Renaissance Tile'!G18+Rivereast!G18+'Learning Care Group'!G18+'Arbor 40 Condo Assoc'!G18+'2626 N Lakeview'!G18+'Highland Ridge'!G18+'Dougherty,Ken &amp; Connie'!G18+'1700 E 56th StCondo'!G18+'Fezzey, Tom'!G18+'Schriks, Kay'!G18+'2626 N Lakeview Ave'!G18+'600 N LSD UNIT 3105'!G18+'600 N LSD 1311'!G18+'Trader Joes'!G18+'30 E Balbo-Unit 301'!G18+CitizenMChicagoDowntownHotel!G18+Shop!G18)</f>
        <v/>
      </c>
      <c r="H18" s="17">
        <f>SUM('Goodwick, Michael'!H18+'Renaissance Tile'!H18+Rivereast!H18+'Learning Care Group'!H18+'Arbor 40 Condo Assoc'!H18+'2626 N Lakeview'!H18+'Highland Ridge'!H18+'Dougherty,Ken &amp; Connie'!H18+'1700 E 56th StCondo'!H18+'Fezzey, Tom'!H18+'Schriks, Kay'!H18+'2626 N Lakeview Ave'!H18+'600 N LSD UNIT 3105'!H18+'600 N LSD 1311'!H18+'Trader Joes'!H18+'30 E Balbo-Unit 301'!H18+CitizenMChicagoDowntownHotel!H18+Shop!H18)</f>
        <v/>
      </c>
      <c r="I18" s="10">
        <f>SUM(B18:H18)</f>
        <v/>
      </c>
      <c r="J18" s="11">
        <f>IF(I18&lt;=40,I18,40)</f>
        <v/>
      </c>
      <c r="K18" s="12">
        <f>I18-J18</f>
        <v/>
      </c>
      <c r="L18" s="13">
        <f>I18*15</f>
        <v/>
      </c>
      <c r="M18" s="9" t="n"/>
      <c r="N18" s="10">
        <f>B18</f>
        <v/>
      </c>
      <c r="O18" s="10">
        <f>C18+N18</f>
        <v/>
      </c>
      <c r="P18" s="10">
        <f>D18+O18</f>
        <v/>
      </c>
      <c r="Q18" s="10">
        <f>E18+P18</f>
        <v/>
      </c>
      <c r="R18" s="10">
        <f>F18+Q18</f>
        <v/>
      </c>
      <c r="S18" s="10">
        <f>G18+R18</f>
        <v/>
      </c>
      <c r="T18" s="10">
        <f>H18+S18</f>
        <v/>
      </c>
      <c r="U18" s="9" t="n"/>
      <c r="V18" s="11">
        <f>N18</f>
        <v/>
      </c>
      <c r="W18" s="11">
        <f>IF(O18&lt;=0, 0, IF(O18&lt;=40,O18-N18,IF(O18-N18&lt;=0, 0, ABS(O18-N18-AE18))))</f>
        <v/>
      </c>
      <c r="X18" s="11">
        <f>IF(P18&lt;=0, 0, IF(P18&lt;=40,P18-O18,IF(P18-O18&lt;=0, 0, ABS(P18-O18-AF18))))</f>
        <v/>
      </c>
      <c r="Y18" s="11">
        <f>IF(Q18&lt;=0, 0, IF(Q18&lt;=40,Q18-P18,IF(Q18-P18&lt;=0, 0, ABS(Q18-P18-AG18))))</f>
        <v/>
      </c>
      <c r="Z18" s="11">
        <f>IF(R18&lt;=0, 0, IF(R18&lt;=40,R18-Q18,IF(R18-Q18&lt;=0, 0, ABS(R18-Q18-AH18))))</f>
        <v/>
      </c>
      <c r="AA18" s="11">
        <f>IF(S18&lt;=0, 0, IF(S18&lt;=40,S18-R18,IF(S18-R18&lt;=0, 0, ABS(S18-R18-AI18))))</f>
        <v/>
      </c>
      <c r="AB18" s="11">
        <f>IF(T18&lt;=0, 0, IF(T18&lt;=40,T18-S18,IF(T18-S18&lt;=0, 0, ABS(T18-S18-AJ18))))</f>
        <v/>
      </c>
      <c r="AC18" s="9" t="n"/>
      <c r="AD18" s="12">
        <f>0</f>
        <v/>
      </c>
      <c r="AE18" s="12">
        <f>IF(O18&lt;=0, 0, IF(O18&lt;=40,0, IF(O18-N18&lt;=0,0,IF(O18&gt;40, O18-40-SUM(AD18:AD18),0))))</f>
        <v/>
      </c>
      <c r="AF18" s="12">
        <f>IF(P18&lt;=0, 0, IF(P18&lt;=40,0, IF(P18-O18&lt;=0,0,IF(P18&gt;40, P18-40-SUM(AD18:AE18),0))))</f>
        <v/>
      </c>
      <c r="AG18" s="12">
        <f>IF(Q18&lt;=0, 0, IF(Q18&lt;=40,0, IF(Q18-P18&lt;=0,0,IF(Q18&gt;40, Q18-40-SUM(AD18:AF18),0))))</f>
        <v/>
      </c>
      <c r="AH18" s="12">
        <f>IF(R18&lt;=0, 0, IF(R18&lt;=40,0, IF(R18-Q18&lt;=0,0,IF(R18&gt;40, R18-40-SUM(AD18:AG18),0))))</f>
        <v/>
      </c>
      <c r="AI18" s="12">
        <f>IF(S18&lt;=0, 0, IF(S18&lt;=40,0, IF(S18-R18&lt;=0,0,IF(S18&gt;40, S18-40-SUM(AD18:AH18),0))))</f>
        <v/>
      </c>
      <c r="AJ18" s="12">
        <f>IF(T18&lt;=0, 0, IF(T18&lt;=40,0, IF(T18-S18&lt;=0,0,IF(T18&gt;40, T18-40-SUM(AD18:AI18),0))))</f>
        <v/>
      </c>
      <c r="AK18" s="8" t="inlineStr">
        <is>
          <t>Yahir Sanchez</t>
        </is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  <c r="L19" s="13">
        <f>I19*15</f>
        <v/>
      </c>
      <c r="M19" s="9" t="n"/>
      <c r="N19" s="14">
        <f>SUM(N3:N18)</f>
        <v/>
      </c>
      <c r="O19" s="14">
        <f>SUM(O3:O18)</f>
        <v/>
      </c>
      <c r="P19" s="14">
        <f>SUM(P3:P18)</f>
        <v/>
      </c>
      <c r="Q19" s="14">
        <f>SUM(Q3:Q18)</f>
        <v/>
      </c>
      <c r="R19" s="14">
        <f>SUM(R3:R18)</f>
        <v/>
      </c>
      <c r="S19" s="14">
        <f>SUM(S3:S18)</f>
        <v/>
      </c>
      <c r="T19" s="14">
        <f>SUM(T3:T18)</f>
        <v/>
      </c>
      <c r="U19" s="9" t="n"/>
      <c r="V19" s="15">
        <f>SUM(V3:V18)</f>
        <v/>
      </c>
      <c r="W19" s="15">
        <f>SUM(W3:W18)</f>
        <v/>
      </c>
      <c r="X19" s="15">
        <f>SUM(X3:X18)</f>
        <v/>
      </c>
      <c r="Y19" s="15">
        <f>SUM(Y3:Y18)</f>
        <v/>
      </c>
      <c r="Z19" s="15">
        <f>SUM(Z3:Z18)</f>
        <v/>
      </c>
      <c r="AA19" s="15">
        <f>SUM(AA3:AA18)</f>
        <v/>
      </c>
      <c r="AB19" s="15">
        <f>SUM(AB3:AB18)</f>
        <v/>
      </c>
      <c r="AC19" s="9" t="n"/>
      <c r="AD19" s="16">
        <f>SUM(AD3:AD18)</f>
        <v/>
      </c>
      <c r="AE19" s="16">
        <f>SUM(AE3:AE18)</f>
        <v/>
      </c>
      <c r="AF19" s="16">
        <f>SUM(AF3:AF18)</f>
        <v/>
      </c>
      <c r="AG19" s="16">
        <f>SUM(AG3:AG18)</f>
        <v/>
      </c>
      <c r="AH19" s="16">
        <f>SUM(AH3:AH18)</f>
        <v/>
      </c>
      <c r="AI19" s="16">
        <f>SUM(AI3:AI18)</f>
        <v/>
      </c>
      <c r="AJ19" s="16">
        <f>SUM(AJ3:AJ18)</f>
        <v/>
      </c>
      <c r="AK19" s="2" t="n"/>
    </row>
    <row r="20" ht="33" customHeight="1">
      <c r="A20" s="5" t="inlineStr">
        <is>
          <t>TOTAL REGULAR HOURS - DAILY</t>
        </is>
      </c>
      <c r="B20" s="11">
        <f>V19</f>
        <v/>
      </c>
      <c r="C20" s="11">
        <f>W19</f>
        <v/>
      </c>
      <c r="D20" s="11">
        <f>X19</f>
        <v/>
      </c>
      <c r="E20" s="11">
        <f>Y19</f>
        <v/>
      </c>
      <c r="F20" s="11">
        <f>Z19</f>
        <v/>
      </c>
      <c r="G20" s="11">
        <f>AA19</f>
        <v/>
      </c>
      <c r="H20" s="11">
        <f>AB19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  <c r="L20" s="13">
        <f>J20*15</f>
        <v/>
      </c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2" t="n"/>
    </row>
    <row r="21" ht="33" customHeight="1">
      <c r="A21" s="6" t="inlineStr">
        <is>
          <t>TOTAL OVERTIME HOURS - DAILY</t>
        </is>
      </c>
      <c r="B21" s="12">
        <f>AD19</f>
        <v/>
      </c>
      <c r="C21" s="12">
        <f>AE19</f>
        <v/>
      </c>
      <c r="D21" s="12">
        <f>AF19</f>
        <v/>
      </c>
      <c r="E21" s="12">
        <f>AG19</f>
        <v/>
      </c>
      <c r="F21" s="12">
        <f>AH19</f>
        <v/>
      </c>
      <c r="G21" s="12">
        <f>AI19</f>
        <v/>
      </c>
      <c r="H21" s="12">
        <f>AJ19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  <c r="L21" s="13">
        <f>K21*15</f>
        <v/>
      </c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J21" s="9" t="n"/>
      <c r="AK21" s="2" t="n"/>
    </row>
    <row r="23">
      <c r="B23" s="18" t="inlineStr">
        <is>
          <t># Timesheet</t>
        </is>
      </c>
      <c r="C23" s="18" t="inlineStr">
        <is>
          <t>Día</t>
        </is>
      </c>
      <c r="D23" s="18" t="inlineStr">
        <is>
          <t>Horas</t>
        </is>
      </c>
      <c r="E23" s="18" t="inlineStr">
        <is>
          <t>Trabajo</t>
        </is>
      </c>
      <c r="F23" s="2" t="n"/>
      <c r="H23" s="38" t="n"/>
      <c r="I23" s="38" t="n"/>
      <c r="J23" s="38" t="inlineStr">
        <is>
          <t>2626 N Lakeview</t>
        </is>
      </c>
      <c r="K23" s="38" t="inlineStr">
        <is>
          <t>Schriks, Kay</t>
        </is>
      </c>
      <c r="L23" s="38" t="inlineStr">
        <is>
          <t>2626 N Lakeview Ave</t>
        </is>
      </c>
    </row>
    <row r="24" ht="25.5" customHeight="1">
      <c r="B24" s="18" t="inlineStr">
        <is>
          <t>#1</t>
        </is>
      </c>
      <c r="C24" s="19" t="inlineStr">
        <is>
          <t>30</t>
        </is>
      </c>
      <c r="D24" s="20">
        <f>25.5</f>
        <v/>
      </c>
      <c r="E24" s="18" t="inlineStr">
        <is>
          <t>Goodwick, Michael</t>
        </is>
      </c>
      <c r="F24" s="21">
        <f>63.75</f>
        <v/>
      </c>
      <c r="H24" s="38" t="inlineStr">
        <is>
          <t>Pedro Forero</t>
        </is>
      </c>
      <c r="I24" s="39" t="inlineStr">
        <is>
          <t>Horas regulares</t>
        </is>
      </c>
      <c r="J24" s="40">
        <f>'2626 N Lakeview'!J14</f>
        <v/>
      </c>
      <c r="K24" s="40">
        <f>'Schriks, Kay'!J14</f>
        <v/>
      </c>
      <c r="L24" s="40">
        <f>'2626 N Lakeview Ave'!J14</f>
        <v/>
      </c>
    </row>
    <row r="25" ht="25.5" customHeight="1">
      <c r="B25" s="18" t="inlineStr">
        <is>
          <t>#2</t>
        </is>
      </c>
      <c r="C25" s="22" t="inlineStr">
        <is>
          <t>3</t>
        </is>
      </c>
      <c r="D25" s="20">
        <f>4</f>
        <v/>
      </c>
      <c r="E25" s="18" t="inlineStr">
        <is>
          <t>Goodwick, Michael</t>
        </is>
      </c>
      <c r="F25" s="23">
        <f>0</f>
        <v/>
      </c>
      <c r="H25" s="41" t="n"/>
      <c r="I25" s="42" t="inlineStr">
        <is>
          <t>Horas overtime</t>
        </is>
      </c>
      <c r="J25" s="40">
        <f>'2626 N Lakeview'!K14</f>
        <v/>
      </c>
      <c r="K25" s="40">
        <f>'Schriks, Kay'!K14</f>
        <v/>
      </c>
      <c r="L25" s="40">
        <f>'2626 N Lakeview Ave'!K14</f>
        <v/>
      </c>
    </row>
    <row r="26" ht="25.5" customHeight="1">
      <c r="B26" s="18" t="inlineStr">
        <is>
          <t>#3</t>
        </is>
      </c>
      <c r="C26" s="24" t="inlineStr">
        <is>
          <t>4</t>
        </is>
      </c>
      <c r="D26" s="20">
        <f>4</f>
        <v/>
      </c>
      <c r="E26" s="18" t="inlineStr">
        <is>
          <t>Renaissance Tile</t>
        </is>
      </c>
      <c r="F26" s="25">
        <f>26</f>
        <v/>
      </c>
      <c r="H26" s="38" t="inlineStr">
        <is>
          <t>Pedro Forero</t>
        </is>
      </c>
      <c r="I26" s="39" t="inlineStr">
        <is>
          <t>Horas regulares</t>
        </is>
      </c>
      <c r="J26" s="40">
        <f>'2626 N Lakeview'!J14</f>
        <v/>
      </c>
      <c r="K26" s="40">
        <f>'Schriks, Kay'!J14</f>
        <v/>
      </c>
      <c r="L26" s="40">
        <f>'2626 N Lakeview Ave'!J14</f>
        <v/>
      </c>
    </row>
    <row r="27">
      <c r="B27" s="18" t="inlineStr">
        <is>
          <t>#4</t>
        </is>
      </c>
      <c r="C27" s="24" t="inlineStr">
        <is>
          <t>4</t>
        </is>
      </c>
      <c r="D27" s="20">
        <f>13</f>
        <v/>
      </c>
      <c r="E27" s="18" t="inlineStr">
        <is>
          <t>Rivereast</t>
        </is>
      </c>
      <c r="F27" s="26">
        <f>0</f>
        <v/>
      </c>
      <c r="H27" s="41" t="n"/>
      <c r="I27" s="42" t="inlineStr">
        <is>
          <t>Horas overtime</t>
        </is>
      </c>
      <c r="J27" s="40">
        <f>'2626 N Lakeview'!K14</f>
        <v/>
      </c>
      <c r="K27" s="40">
        <f>'Schriks, Kay'!K14</f>
        <v/>
      </c>
      <c r="L27" s="40">
        <f>'2626 N Lakeview Ave'!K14</f>
        <v/>
      </c>
    </row>
    <row r="28">
      <c r="B28" s="18" t="inlineStr">
        <is>
          <t>#5</t>
        </is>
      </c>
      <c r="C28" s="27" t="inlineStr">
        <is>
          <t>5</t>
        </is>
      </c>
      <c r="D28" s="20">
        <f>6.25</f>
        <v/>
      </c>
      <c r="E28" s="18" t="inlineStr">
        <is>
          <t>Rivereast</t>
        </is>
      </c>
      <c r="F28" s="28">
        <f>80.75</f>
        <v/>
      </c>
    </row>
    <row r="29" ht="25.5" customHeight="1">
      <c r="B29" s="18" t="inlineStr">
        <is>
          <t>#6</t>
        </is>
      </c>
      <c r="C29" s="19" t="inlineStr">
        <is>
          <t>30</t>
        </is>
      </c>
      <c r="D29" s="20">
        <f>16.25</f>
        <v/>
      </c>
      <c r="E29" s="18" t="inlineStr">
        <is>
          <t>Learning Care Group</t>
        </is>
      </c>
      <c r="F29" s="29">
        <f>117.5</f>
        <v/>
      </c>
    </row>
    <row r="30" ht="38.25" customHeight="1">
      <c r="B30" s="18" t="inlineStr">
        <is>
          <t>#7</t>
        </is>
      </c>
      <c r="C30" s="18" t="inlineStr">
        <is>
          <t>6</t>
        </is>
      </c>
      <c r="D30" s="20">
        <f>1.5</f>
        <v/>
      </c>
      <c r="E30" s="18" t="inlineStr">
        <is>
          <t>Arbor 40 Condo Assoc</t>
        </is>
      </c>
      <c r="F30" s="30">
        <f>73.25</f>
        <v/>
      </c>
    </row>
    <row r="31" ht="25.5" customHeight="1">
      <c r="B31" s="18" t="inlineStr">
        <is>
          <t>#8</t>
        </is>
      </c>
      <c r="C31" s="24" t="inlineStr">
        <is>
          <t>4</t>
        </is>
      </c>
      <c r="D31" s="20">
        <f>19</f>
        <v/>
      </c>
      <c r="E31" s="18" t="inlineStr">
        <is>
          <t>2626 N Lakeview</t>
        </is>
      </c>
      <c r="F31" s="31">
        <f>SUM(F24:F30)</f>
        <v/>
      </c>
    </row>
    <row r="32" ht="25.5" customHeight="1">
      <c r="B32" s="18" t="inlineStr">
        <is>
          <t>#9</t>
        </is>
      </c>
      <c r="C32" s="27" t="inlineStr">
        <is>
          <t>5</t>
        </is>
      </c>
      <c r="D32" s="20">
        <f>63</f>
        <v/>
      </c>
      <c r="E32" s="18" t="inlineStr">
        <is>
          <t>2626 N Lakeview</t>
        </is>
      </c>
      <c r="F32" s="2" t="n"/>
    </row>
    <row r="33" ht="25.5" customHeight="1">
      <c r="B33" s="18" t="inlineStr">
        <is>
          <t>#10</t>
        </is>
      </c>
      <c r="C33" s="18" t="inlineStr">
        <is>
          <t>6</t>
        </is>
      </c>
      <c r="D33" s="20">
        <f>64.5</f>
        <v/>
      </c>
      <c r="E33" s="18" t="inlineStr">
        <is>
          <t>2626 N Lakeview</t>
        </is>
      </c>
      <c r="F33" s="2" t="n"/>
    </row>
    <row r="34" ht="25.5" customHeight="1">
      <c r="B34" s="18" t="inlineStr">
        <is>
          <t>#11</t>
        </is>
      </c>
      <c r="C34" s="24" t="inlineStr">
        <is>
          <t>4</t>
        </is>
      </c>
      <c r="D34" s="20">
        <f>6.5</f>
        <v/>
      </c>
      <c r="E34" s="18" t="inlineStr">
        <is>
          <t>Highland Ridge</t>
        </is>
      </c>
      <c r="F34" s="2" t="n"/>
    </row>
    <row r="35" ht="25.5" customHeight="1">
      <c r="B35" s="18" t="inlineStr">
        <is>
          <t>#12</t>
        </is>
      </c>
      <c r="C35" s="22" t="inlineStr">
        <is>
          <t>3</t>
        </is>
      </c>
      <c r="D35" s="20">
        <f>27</f>
        <v/>
      </c>
      <c r="E35" s="18" t="inlineStr">
        <is>
          <t>Dougherty,Ken &amp; Connie</t>
        </is>
      </c>
      <c r="F35" s="2" t="n"/>
    </row>
    <row r="36" ht="25.5" customHeight="1">
      <c r="B36" s="18" t="inlineStr">
        <is>
          <t>#13</t>
        </is>
      </c>
      <c r="C36" s="24" t="inlineStr">
        <is>
          <t>4</t>
        </is>
      </c>
      <c r="D36" s="20">
        <f>27.75</f>
        <v/>
      </c>
      <c r="E36" s="18" t="inlineStr">
        <is>
          <t>Dougherty,Ken &amp; Connie</t>
        </is>
      </c>
      <c r="F36" s="2" t="n"/>
    </row>
    <row r="37" ht="25.5" customHeight="1">
      <c r="B37" s="18" t="inlineStr">
        <is>
          <t>#14</t>
        </is>
      </c>
      <c r="C37" s="19" t="inlineStr">
        <is>
          <t>30</t>
        </is>
      </c>
      <c r="D37" s="20">
        <f>10</f>
        <v/>
      </c>
      <c r="E37" s="18" t="inlineStr">
        <is>
          <t>1700 E 56th StCondo</t>
        </is>
      </c>
      <c r="F37" s="2" t="n"/>
    </row>
    <row r="38" ht="25.5" customHeight="1">
      <c r="B38" s="18" t="inlineStr">
        <is>
          <t>#15</t>
        </is>
      </c>
      <c r="C38" s="22" t="inlineStr">
        <is>
          <t>3</t>
        </is>
      </c>
      <c r="D38" s="20">
        <f>13.5</f>
        <v/>
      </c>
      <c r="E38" s="18" t="inlineStr">
        <is>
          <t>1700 E 56th StCondo</t>
        </is>
      </c>
      <c r="F38" s="2" t="n"/>
    </row>
    <row r="39" ht="25.5" customHeight="1">
      <c r="B39" s="18" t="inlineStr">
        <is>
          <t>#16</t>
        </is>
      </c>
      <c r="C39" s="27" t="inlineStr">
        <is>
          <t>5</t>
        </is>
      </c>
      <c r="D39" s="20">
        <f>4</f>
        <v/>
      </c>
      <c r="E39" s="18" t="inlineStr">
        <is>
          <t>1700 E 56th StCondo</t>
        </is>
      </c>
      <c r="F39" s="2" t="n"/>
    </row>
    <row r="40">
      <c r="B40" s="18" t="inlineStr">
        <is>
          <t>#17</t>
        </is>
      </c>
      <c r="C40" s="19" t="inlineStr">
        <is>
          <t>30</t>
        </is>
      </c>
      <c r="D40" s="20">
        <f>12</f>
        <v/>
      </c>
      <c r="E40" s="18" t="inlineStr">
        <is>
          <t>Fezzey, Tom</t>
        </is>
      </c>
      <c r="F40" s="2" t="n"/>
    </row>
    <row r="41">
      <c r="B41" s="18" t="inlineStr">
        <is>
          <t>#18</t>
        </is>
      </c>
      <c r="C41" s="32" t="inlineStr">
        <is>
          <t>1</t>
        </is>
      </c>
      <c r="D41" s="20">
        <f>7</f>
        <v/>
      </c>
      <c r="E41" s="18" t="inlineStr">
        <is>
          <t>Schriks, Kay</t>
        </is>
      </c>
      <c r="F41" s="2" t="n"/>
    </row>
    <row r="42">
      <c r="B42" s="18" t="inlineStr">
        <is>
          <t>#19</t>
        </is>
      </c>
      <c r="C42" s="24" t="inlineStr">
        <is>
          <t>4</t>
        </is>
      </c>
      <c r="D42" s="20">
        <f>1.5</f>
        <v/>
      </c>
      <c r="E42" s="18" t="inlineStr">
        <is>
          <t>Schriks, Kay</t>
        </is>
      </c>
      <c r="F42" s="2" t="n"/>
    </row>
    <row r="43">
      <c r="B43" s="18" t="inlineStr">
        <is>
          <t>#20</t>
        </is>
      </c>
      <c r="C43" s="18" t="inlineStr">
        <is>
          <t>6</t>
        </is>
      </c>
      <c r="D43" s="20">
        <f>15</f>
        <v/>
      </c>
      <c r="E43" s="18" t="inlineStr">
        <is>
          <t>Schriks, Kay</t>
        </is>
      </c>
      <c r="F43" s="2" t="n"/>
    </row>
    <row r="44" ht="38.25" customHeight="1">
      <c r="B44" s="18" t="inlineStr">
        <is>
          <t>#21</t>
        </is>
      </c>
      <c r="C44" s="22" t="inlineStr">
        <is>
          <t>3</t>
        </is>
      </c>
      <c r="D44" s="20">
        <f>31.25</f>
        <v/>
      </c>
      <c r="E44" s="18" t="inlineStr">
        <is>
          <t>2626 N Lakeview Ave</t>
        </is>
      </c>
      <c r="F44" s="2" t="n"/>
    </row>
    <row r="45" ht="38.25" customHeight="1">
      <c r="B45" s="18" t="inlineStr">
        <is>
          <t>#22</t>
        </is>
      </c>
      <c r="C45" s="32" t="inlineStr">
        <is>
          <t>1</t>
        </is>
      </c>
      <c r="D45" s="20">
        <f>19</f>
        <v/>
      </c>
      <c r="E45" s="18" t="inlineStr">
        <is>
          <t>2626 N Lakeview Ave</t>
        </is>
      </c>
      <c r="F45" s="2" t="n"/>
    </row>
    <row r="46" ht="25.5" customHeight="1">
      <c r="B46" s="18" t="inlineStr">
        <is>
          <t>#23</t>
        </is>
      </c>
      <c r="C46" s="22" t="inlineStr">
        <is>
          <t>3</t>
        </is>
      </c>
      <c r="D46" s="20">
        <f>5</f>
        <v/>
      </c>
      <c r="E46" s="18" t="inlineStr">
        <is>
          <t>600 N LSD UNIT 3105</t>
        </is>
      </c>
      <c r="F46" s="2" t="n"/>
    </row>
    <row r="47" ht="25.5" customHeight="1">
      <c r="B47" s="18" t="inlineStr">
        <is>
          <t>#24</t>
        </is>
      </c>
      <c r="C47" s="24" t="inlineStr">
        <is>
          <t>4</t>
        </is>
      </c>
      <c r="D47" s="20">
        <f>21</f>
        <v/>
      </c>
      <c r="E47" s="18" t="inlineStr">
        <is>
          <t>600 N LSD 1311</t>
        </is>
      </c>
      <c r="F47" s="2" t="n"/>
    </row>
    <row r="48">
      <c r="B48" s="18" t="inlineStr">
        <is>
          <t>#25</t>
        </is>
      </c>
      <c r="C48" s="24" t="inlineStr">
        <is>
          <t>4</t>
        </is>
      </c>
      <c r="D48" s="20">
        <f>7.5</f>
        <v/>
      </c>
      <c r="E48" s="18" t="inlineStr">
        <is>
          <t>Trader Joes</t>
        </is>
      </c>
      <c r="F48" s="2" t="n"/>
    </row>
    <row r="49" ht="25.5" customHeight="1">
      <c r="B49" s="18" t="inlineStr">
        <is>
          <t>#26</t>
        </is>
      </c>
      <c r="C49" s="24" t="inlineStr">
        <is>
          <t>4</t>
        </is>
      </c>
      <c r="D49" s="20">
        <f>15.75</f>
        <v/>
      </c>
      <c r="E49" s="18" t="inlineStr">
        <is>
          <t>30 E Balbo-Unit 301</t>
        </is>
      </c>
      <c r="F49" s="2" t="n"/>
    </row>
    <row r="50" ht="25.5" customHeight="1">
      <c r="B50" s="18" t="inlineStr">
        <is>
          <t>#27</t>
        </is>
      </c>
      <c r="C50" s="18" t="inlineStr">
        <is>
          <t>6</t>
        </is>
      </c>
      <c r="D50" s="20">
        <f>4</f>
        <v/>
      </c>
      <c r="E50" s="18" t="inlineStr">
        <is>
          <t>30 E Balbo-Unit 301</t>
        </is>
      </c>
      <c r="F50" s="2" t="n"/>
    </row>
    <row r="51" ht="38.25" customHeight="1">
      <c r="B51" s="18" t="inlineStr">
        <is>
          <t>#28</t>
        </is>
      </c>
      <c r="C51" s="18" t="inlineStr">
        <is>
          <t>6</t>
        </is>
      </c>
      <c r="D51" s="20">
        <f>6.5</f>
        <v/>
      </c>
      <c r="E51" s="18" t="inlineStr">
        <is>
          <t>CitizenMChicagoDowntownHotel</t>
        </is>
      </c>
      <c r="F51" s="2" t="n"/>
    </row>
    <row r="52">
      <c r="B52" s="18" t="inlineStr">
        <is>
          <t>#29</t>
        </is>
      </c>
      <c r="C52" s="18" t="inlineStr">
        <is>
          <t>6</t>
        </is>
      </c>
      <c r="D52" s="20">
        <f>5</f>
        <v/>
      </c>
      <c r="E52" s="18" t="inlineStr">
        <is>
          <t>Shop</t>
        </is>
      </c>
      <c r="F52" s="2" t="n"/>
    </row>
    <row r="53">
      <c r="B53" s="18" t="inlineStr">
        <is>
          <t>#30</t>
        </is>
      </c>
      <c r="C53" s="24" t="inlineStr">
        <is>
          <t>4</t>
        </is>
      </c>
      <c r="D53" s="20">
        <f>1.5</f>
        <v/>
      </c>
      <c r="E53" s="18" t="inlineStr">
        <is>
          <t>Shop</t>
        </is>
      </c>
      <c r="F53" s="2" t="n"/>
    </row>
    <row r="54">
      <c r="B54" s="2" t="n"/>
      <c r="C54" s="33" t="inlineStr">
        <is>
          <t>TOTAL</t>
        </is>
      </c>
      <c r="D54" s="31">
        <f>SUM(D24:D53)</f>
        <v/>
      </c>
      <c r="E54" s="2" t="n"/>
      <c r="F54" s="2" t="n"/>
    </row>
    <row r="55">
      <c r="B55" s="2" t="n"/>
      <c r="C55" s="2" t="n"/>
      <c r="D55" s="2" t="n"/>
      <c r="E55" s="2" t="n"/>
      <c r="F55" s="2" t="n"/>
    </row>
  </sheetData>
  <mergeCells count="6">
    <mergeCell ref="H26:H27"/>
    <mergeCell ref="B1:K1"/>
    <mergeCell ref="N1:T1"/>
    <mergeCell ref="AD1:AJ1"/>
    <mergeCell ref="V1:AB1"/>
    <mergeCell ref="H24:H2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1700 E 56th StCondo-101108486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0+6.75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5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5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0+6.75</f>
        <v/>
      </c>
      <c r="G17" s="17">
        <f>0</f>
        <v/>
      </c>
      <c r="H17" s="17">
        <f>0+4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Fezzey, Tom-101108489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6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6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Schriks, Kay-101108492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3.5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0+1.5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3.5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2626 N Lakeview Ave-101108493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11.75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0+9.5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11.75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0+9.5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7.75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600 N LSD UNIT 3105-101108494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2.5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2.5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600 N LSD 1311-101108495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10.5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10.5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Trader Joes-101108496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7.5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30 E Balbo-Unit 301-101108499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5.25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5.25</f>
        <v/>
      </c>
      <c r="H6" s="17">
        <f>0</f>
        <v/>
      </c>
      <c r="I6" s="10">
        <f>SUM(B6:H6)</f>
        <v/>
      </c>
      <c r="J6" s="11">
        <f>I6-K6</f>
        <v/>
      </c>
      <c r="K6" s="12">
        <f>5.25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5.25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5.25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CitizenMChicagoDowntownHotel-101108503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Shop-101101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0+1.5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Goodwick, Michael-101108200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8.5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8.5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8.5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0+4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Renaissance Tile-101108238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2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2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Rivereast-101108331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6.5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6.5</f>
        <v/>
      </c>
      <c r="H11" s="17">
        <f>0+6.25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Learning Care Group-101108413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3.25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3.25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3.25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3.25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3.25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Arbor 40 Condo Assoc-101108448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2626 N Lakeview-101108460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0+10.5</f>
        <v/>
      </c>
      <c r="I3" s="10">
        <f>SUM(B3:H3)</f>
        <v/>
      </c>
      <c r="J3" s="11">
        <f>I3-K3</f>
        <v/>
      </c>
      <c r="K3" s="12">
        <f>5.75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9.5</f>
        <v/>
      </c>
      <c r="H4" s="17">
        <f>0+10.5</f>
        <v/>
      </c>
      <c r="I4" s="10">
        <f>SUM(B4:H4)</f>
        <v/>
      </c>
      <c r="J4" s="11">
        <f>I4-K4</f>
        <v/>
      </c>
      <c r="K4" s="12">
        <f>3.5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0+10.5</f>
        <v/>
      </c>
      <c r="I6" s="10">
        <f>SUM(B6:H6)</f>
        <v/>
      </c>
      <c r="J6" s="11">
        <f>I6-K6</f>
        <v/>
      </c>
      <c r="K6" s="12">
        <f>10.5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9.5</f>
        <v/>
      </c>
      <c r="H10" s="17">
        <f>0+10.5</f>
        <v/>
      </c>
      <c r="I10" s="10">
        <f>SUM(B10:H10)</f>
        <v/>
      </c>
      <c r="J10" s="11">
        <f>I10-K10</f>
        <v/>
      </c>
      <c r="K10" s="12">
        <f>1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0+10.5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0+10.5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20.75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Highland Ridge-101108461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0</f>
        <v/>
      </c>
      <c r="G3" s="17">
        <f>0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0</f>
        <v/>
      </c>
      <c r="G6" s="17">
        <f>0</f>
        <v/>
      </c>
      <c r="H6" s="17">
        <f>0</f>
        <v/>
      </c>
      <c r="I6" s="10">
        <f>SUM(B6:H6)</f>
        <v/>
      </c>
      <c r="J6" s="11">
        <f>I6-K6</f>
        <v/>
      </c>
      <c r="K6" s="12">
        <f>0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0</f>
        <v/>
      </c>
      <c r="G12" s="17">
        <f>0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6.5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0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.140625" defaultRowHeight="15"/>
  <cols>
    <col width="23" customWidth="1" min="1" max="1"/>
    <col width="11.85546875" customWidth="1" min="2" max="13"/>
  </cols>
  <sheetData>
    <row r="1" ht="56.25" customHeight="1">
      <c r="A1" s="1" t="n"/>
      <c r="B1" s="37" t="inlineStr">
        <is>
          <t>Dougherty,Ken &amp; Connie-101108469</t>
        </is>
      </c>
      <c r="C1" s="35" t="n"/>
      <c r="D1" s="35" t="n"/>
      <c r="E1" s="35" t="n"/>
      <c r="F1" s="35" t="n"/>
      <c r="G1" s="35" t="n"/>
      <c r="H1" s="35" t="n"/>
      <c r="I1" s="35" t="n"/>
      <c r="J1" s="35" t="n"/>
      <c r="K1" s="36" t="n"/>
    </row>
    <row r="2" ht="56.25" customHeight="1">
      <c r="A2" s="34" t="inlineStr">
        <is>
          <t>Names</t>
        </is>
      </c>
      <c r="B2" s="34" t="inlineStr">
        <is>
          <t>Friday 30</t>
        </is>
      </c>
      <c r="C2" s="34" t="inlineStr">
        <is>
          <t>Saturday 31</t>
        </is>
      </c>
      <c r="D2" s="34" t="inlineStr">
        <is>
          <t>Sunday 1</t>
        </is>
      </c>
      <c r="E2" s="34" t="inlineStr">
        <is>
          <t>Monday 2</t>
        </is>
      </c>
      <c r="F2" s="34" t="inlineStr">
        <is>
          <t>Tuesday 3</t>
        </is>
      </c>
      <c r="G2" s="34" t="inlineStr">
        <is>
          <t>Wednesday 4</t>
        </is>
      </c>
      <c r="H2" s="34" t="inlineStr">
        <is>
          <t>Thursday 5</t>
        </is>
      </c>
      <c r="I2" s="4" t="inlineStr">
        <is>
          <t>TOTAL HOURS - WEEKLY</t>
        </is>
      </c>
      <c r="J2" s="5" t="inlineStr">
        <is>
          <t>TOTAL REGULAR HOURS - WEEKLY</t>
        </is>
      </c>
      <c r="K2" s="6" t="inlineStr">
        <is>
          <t>TOTAL OVERTIME HOURS - WEEKLY</t>
        </is>
      </c>
    </row>
    <row r="3" ht="15.75" customHeight="1">
      <c r="A3" s="8">
        <f>General!A3</f>
        <v/>
      </c>
      <c r="B3" s="17">
        <f>0</f>
        <v/>
      </c>
      <c r="C3" s="17">
        <f>0</f>
        <v/>
      </c>
      <c r="D3" s="17">
        <f>0</f>
        <v/>
      </c>
      <c r="E3" s="17">
        <f>0</f>
        <v/>
      </c>
      <c r="F3" s="17">
        <f>9</f>
        <v/>
      </c>
      <c r="G3" s="17">
        <f>0+9.25</f>
        <v/>
      </c>
      <c r="H3" s="17">
        <f>0</f>
        <v/>
      </c>
      <c r="I3" s="10">
        <f>SUM(B3:H3)</f>
        <v/>
      </c>
      <c r="J3" s="11">
        <f>I3-K3</f>
        <v/>
      </c>
      <c r="K3" s="12">
        <f>0</f>
        <v/>
      </c>
    </row>
    <row r="4" ht="15.75" customHeight="1">
      <c r="A4" s="8">
        <f>General!A4</f>
        <v/>
      </c>
      <c r="B4" s="17">
        <f>0</f>
        <v/>
      </c>
      <c r="C4" s="17">
        <f>0</f>
        <v/>
      </c>
      <c r="D4" s="17">
        <f>0</f>
        <v/>
      </c>
      <c r="E4" s="17">
        <f>0</f>
        <v/>
      </c>
      <c r="F4" s="17">
        <f>0</f>
        <v/>
      </c>
      <c r="G4" s="17">
        <f>0</f>
        <v/>
      </c>
      <c r="H4" s="17">
        <f>0</f>
        <v/>
      </c>
      <c r="I4" s="10">
        <f>SUM(B4:H4)</f>
        <v/>
      </c>
      <c r="J4" s="11">
        <f>I4-K4</f>
        <v/>
      </c>
      <c r="K4" s="12">
        <f>0</f>
        <v/>
      </c>
    </row>
    <row r="5" ht="15.75" customHeight="1">
      <c r="A5" s="8">
        <f>General!A5</f>
        <v/>
      </c>
      <c r="B5" s="17">
        <f>0</f>
        <v/>
      </c>
      <c r="C5" s="17">
        <f>0</f>
        <v/>
      </c>
      <c r="D5" s="17">
        <f>0</f>
        <v/>
      </c>
      <c r="E5" s="17">
        <f>0</f>
        <v/>
      </c>
      <c r="F5" s="17">
        <f>0</f>
        <v/>
      </c>
      <c r="G5" s="17">
        <f>0</f>
        <v/>
      </c>
      <c r="H5" s="17">
        <f>0</f>
        <v/>
      </c>
      <c r="I5" s="10">
        <f>SUM(B5:H5)</f>
        <v/>
      </c>
      <c r="J5" s="11">
        <f>I5-K5</f>
        <v/>
      </c>
      <c r="K5" s="12">
        <f>0</f>
        <v/>
      </c>
    </row>
    <row r="6" ht="15.75" customHeight="1">
      <c r="A6" s="8">
        <f>General!A6</f>
        <v/>
      </c>
      <c r="B6" s="17">
        <f>0</f>
        <v/>
      </c>
      <c r="C6" s="17">
        <f>0</f>
        <v/>
      </c>
      <c r="D6" s="17">
        <f>0</f>
        <v/>
      </c>
      <c r="E6" s="17">
        <f>0</f>
        <v/>
      </c>
      <c r="F6" s="17">
        <f>9</f>
        <v/>
      </c>
      <c r="G6" s="17">
        <f>0+9.25</f>
        <v/>
      </c>
      <c r="H6" s="17">
        <f>0</f>
        <v/>
      </c>
      <c r="I6" s="10">
        <f>SUM(B6:H6)</f>
        <v/>
      </c>
      <c r="J6" s="11">
        <f>I6-K6</f>
        <v/>
      </c>
      <c r="K6" s="12">
        <f>3</f>
        <v/>
      </c>
    </row>
    <row r="7" ht="15.75" customHeight="1">
      <c r="A7" s="8">
        <f>General!A7</f>
        <v/>
      </c>
      <c r="B7" s="17">
        <f>0</f>
        <v/>
      </c>
      <c r="C7" s="17">
        <f>0</f>
        <v/>
      </c>
      <c r="D7" s="17">
        <f>0</f>
        <v/>
      </c>
      <c r="E7" s="17">
        <f>0</f>
        <v/>
      </c>
      <c r="F7" s="17">
        <f>0</f>
        <v/>
      </c>
      <c r="G7" s="17">
        <f>0</f>
        <v/>
      </c>
      <c r="H7" s="17">
        <f>0</f>
        <v/>
      </c>
      <c r="I7" s="10">
        <f>SUM(B7:H7)</f>
        <v/>
      </c>
      <c r="J7" s="11">
        <f>I7-K7</f>
        <v/>
      </c>
      <c r="K7" s="12">
        <f>0</f>
        <v/>
      </c>
    </row>
    <row r="8" ht="15.75" customHeight="1">
      <c r="A8" s="8">
        <f>General!A8</f>
        <v/>
      </c>
      <c r="B8" s="17">
        <f>0</f>
        <v/>
      </c>
      <c r="C8" s="17">
        <f>0</f>
        <v/>
      </c>
      <c r="D8" s="17">
        <f>0</f>
        <v/>
      </c>
      <c r="E8" s="17">
        <f>0</f>
        <v/>
      </c>
      <c r="F8" s="17">
        <f>0</f>
        <v/>
      </c>
      <c r="G8" s="17">
        <f>0</f>
        <v/>
      </c>
      <c r="H8" s="17">
        <f>0</f>
        <v/>
      </c>
      <c r="I8" s="10">
        <f>SUM(B8:H8)</f>
        <v/>
      </c>
      <c r="J8" s="11">
        <f>I8-K8</f>
        <v/>
      </c>
      <c r="K8" s="12">
        <f>0</f>
        <v/>
      </c>
    </row>
    <row r="9" ht="15.75" customHeight="1">
      <c r="A9" s="8">
        <f>General!A9</f>
        <v/>
      </c>
      <c r="B9" s="17">
        <f>0</f>
        <v/>
      </c>
      <c r="C9" s="17">
        <f>0</f>
        <v/>
      </c>
      <c r="D9" s="17">
        <f>0</f>
        <v/>
      </c>
      <c r="E9" s="17">
        <f>0</f>
        <v/>
      </c>
      <c r="F9" s="17">
        <f>0</f>
        <v/>
      </c>
      <c r="G9" s="17">
        <f>0</f>
        <v/>
      </c>
      <c r="H9" s="17">
        <f>0</f>
        <v/>
      </c>
      <c r="I9" s="10">
        <f>SUM(B9:H9)</f>
        <v/>
      </c>
      <c r="J9" s="11">
        <f>I9-K9</f>
        <v/>
      </c>
      <c r="K9" s="12">
        <f>0</f>
        <v/>
      </c>
    </row>
    <row r="10" ht="15.75" customHeight="1">
      <c r="A10" s="8">
        <f>General!A10</f>
        <v/>
      </c>
      <c r="B10" s="17">
        <f>0</f>
        <v/>
      </c>
      <c r="C10" s="17">
        <f>0</f>
        <v/>
      </c>
      <c r="D10" s="17">
        <f>0</f>
        <v/>
      </c>
      <c r="E10" s="17">
        <f>0</f>
        <v/>
      </c>
      <c r="F10" s="17">
        <f>0</f>
        <v/>
      </c>
      <c r="G10" s="17">
        <f>0</f>
        <v/>
      </c>
      <c r="H10" s="17">
        <f>0</f>
        <v/>
      </c>
      <c r="I10" s="10">
        <f>SUM(B10:H10)</f>
        <v/>
      </c>
      <c r="J10" s="11">
        <f>I10-K10</f>
        <v/>
      </c>
      <c r="K10" s="12">
        <f>0</f>
        <v/>
      </c>
    </row>
    <row r="11" ht="15.75" customHeight="1">
      <c r="A11" s="8">
        <f>General!A11</f>
        <v/>
      </c>
      <c r="B11" s="17">
        <f>0</f>
        <v/>
      </c>
      <c r="C11" s="17">
        <f>0</f>
        <v/>
      </c>
      <c r="D11" s="17">
        <f>0</f>
        <v/>
      </c>
      <c r="E11" s="17">
        <f>0</f>
        <v/>
      </c>
      <c r="F11" s="17">
        <f>0</f>
        <v/>
      </c>
      <c r="G11" s="17">
        <f>0</f>
        <v/>
      </c>
      <c r="H11" s="17">
        <f>0</f>
        <v/>
      </c>
      <c r="I11" s="10">
        <f>SUM(B11:H11)</f>
        <v/>
      </c>
      <c r="J11" s="11">
        <f>I11-K11</f>
        <v/>
      </c>
      <c r="K11" s="12">
        <f>0</f>
        <v/>
      </c>
    </row>
    <row r="12" ht="15.75" customHeight="1">
      <c r="A12" s="8">
        <f>General!A12</f>
        <v/>
      </c>
      <c r="B12" s="17">
        <f>0</f>
        <v/>
      </c>
      <c r="C12" s="17">
        <f>0</f>
        <v/>
      </c>
      <c r="D12" s="17">
        <f>0</f>
        <v/>
      </c>
      <c r="E12" s="17">
        <f>0</f>
        <v/>
      </c>
      <c r="F12" s="17">
        <f>9</f>
        <v/>
      </c>
      <c r="G12" s="17">
        <f>0+9.25</f>
        <v/>
      </c>
      <c r="H12" s="17">
        <f>0</f>
        <v/>
      </c>
      <c r="I12" s="10">
        <f>SUM(B12:H12)</f>
        <v/>
      </c>
      <c r="J12" s="11">
        <f>I12-K12</f>
        <v/>
      </c>
      <c r="K12" s="12">
        <f>0</f>
        <v/>
      </c>
    </row>
    <row r="13" ht="15.75" customHeight="1">
      <c r="A13" s="8">
        <f>General!A13</f>
        <v/>
      </c>
      <c r="B13" s="17">
        <f>0</f>
        <v/>
      </c>
      <c r="C13" s="17">
        <f>0</f>
        <v/>
      </c>
      <c r="D13" s="17">
        <f>0</f>
        <v/>
      </c>
      <c r="E13" s="17">
        <f>0</f>
        <v/>
      </c>
      <c r="F13" s="17">
        <f>0</f>
        <v/>
      </c>
      <c r="G13" s="17">
        <f>0</f>
        <v/>
      </c>
      <c r="H13" s="17">
        <f>0</f>
        <v/>
      </c>
      <c r="I13" s="10">
        <f>SUM(B13:H13)</f>
        <v/>
      </c>
      <c r="J13" s="11">
        <f>I13-K13</f>
        <v/>
      </c>
      <c r="K13" s="12">
        <f>0</f>
        <v/>
      </c>
    </row>
    <row r="14" ht="15.75" customHeight="1">
      <c r="A14" s="8">
        <f>General!A14</f>
        <v/>
      </c>
      <c r="B14" s="17">
        <f>0</f>
        <v/>
      </c>
      <c r="C14" s="17">
        <f>0</f>
        <v/>
      </c>
      <c r="D14" s="17">
        <f>0</f>
        <v/>
      </c>
      <c r="E14" s="17">
        <f>0</f>
        <v/>
      </c>
      <c r="F14" s="17">
        <f>0</f>
        <v/>
      </c>
      <c r="G14" s="17">
        <f>0</f>
        <v/>
      </c>
      <c r="H14" s="17">
        <f>0</f>
        <v/>
      </c>
      <c r="I14" s="10">
        <f>SUM(B14:H14)</f>
        <v/>
      </c>
      <c r="J14" s="11">
        <f>I14-K14</f>
        <v/>
      </c>
      <c r="K14" s="12">
        <f>0</f>
        <v/>
      </c>
    </row>
    <row r="15" ht="15.75" customHeight="1">
      <c r="A15" s="8">
        <f>General!A15</f>
        <v/>
      </c>
      <c r="B15" s="17">
        <f>0</f>
        <v/>
      </c>
      <c r="C15" s="17">
        <f>0</f>
        <v/>
      </c>
      <c r="D15" s="17">
        <f>0</f>
        <v/>
      </c>
      <c r="E15" s="17">
        <f>0</f>
        <v/>
      </c>
      <c r="F15" s="17">
        <f>0</f>
        <v/>
      </c>
      <c r="G15" s="17">
        <f>0</f>
        <v/>
      </c>
      <c r="H15" s="17">
        <f>0</f>
        <v/>
      </c>
      <c r="I15" s="10">
        <f>SUM(B15:H15)</f>
        <v/>
      </c>
      <c r="J15" s="11">
        <f>I15-K15</f>
        <v/>
      </c>
      <c r="K15" s="12">
        <f>0</f>
        <v/>
      </c>
    </row>
    <row r="16" ht="15.75" customHeight="1">
      <c r="A16" s="8">
        <f>General!A16</f>
        <v/>
      </c>
      <c r="B16" s="17">
        <f>0</f>
        <v/>
      </c>
      <c r="C16" s="17">
        <f>0</f>
        <v/>
      </c>
      <c r="D16" s="17">
        <f>0</f>
        <v/>
      </c>
      <c r="E16" s="17">
        <f>0</f>
        <v/>
      </c>
      <c r="F16" s="17">
        <f>0</f>
        <v/>
      </c>
      <c r="G16" s="17">
        <f>0</f>
        <v/>
      </c>
      <c r="H16" s="17">
        <f>0</f>
        <v/>
      </c>
      <c r="I16" s="10">
        <f>SUM(B16:H16)</f>
        <v/>
      </c>
      <c r="J16" s="11">
        <f>I16-K16</f>
        <v/>
      </c>
      <c r="K16" s="12">
        <f>0</f>
        <v/>
      </c>
    </row>
    <row r="17" ht="15.75" customHeight="1">
      <c r="A17" s="8">
        <f>General!A17</f>
        <v/>
      </c>
      <c r="B17" s="17">
        <f>0</f>
        <v/>
      </c>
      <c r="C17" s="17">
        <f>0</f>
        <v/>
      </c>
      <c r="D17" s="17">
        <f>0</f>
        <v/>
      </c>
      <c r="E17" s="17">
        <f>0</f>
        <v/>
      </c>
      <c r="F17" s="17">
        <f>0</f>
        <v/>
      </c>
      <c r="G17" s="17">
        <f>0</f>
        <v/>
      </c>
      <c r="H17" s="17">
        <f>0</f>
        <v/>
      </c>
      <c r="I17" s="10">
        <f>SUM(B17:H17)</f>
        <v/>
      </c>
      <c r="J17" s="11">
        <f>I17-K17</f>
        <v/>
      </c>
      <c r="K17" s="12">
        <f>0</f>
        <v/>
      </c>
    </row>
    <row r="18" ht="15.75" customHeight="1">
      <c r="A18" s="8">
        <f>General!A18</f>
        <v/>
      </c>
      <c r="B18" s="17">
        <f>0</f>
        <v/>
      </c>
      <c r="C18" s="17">
        <f>0</f>
        <v/>
      </c>
      <c r="D18" s="17">
        <f>0</f>
        <v/>
      </c>
      <c r="E18" s="17">
        <f>0</f>
        <v/>
      </c>
      <c r="F18" s="17">
        <f>0</f>
        <v/>
      </c>
      <c r="G18" s="17">
        <f>0</f>
        <v/>
      </c>
      <c r="H18" s="17">
        <f>0</f>
        <v/>
      </c>
      <c r="I18" s="10">
        <f>SUM(B18:H18)</f>
        <v/>
      </c>
      <c r="J18" s="11">
        <f>I18-K18</f>
        <v/>
      </c>
      <c r="K18" s="12">
        <f>0</f>
        <v/>
      </c>
    </row>
    <row r="19" ht="33" customHeight="1">
      <c r="A19" s="4" t="inlineStr">
        <is>
          <t>TOTAL HOURS DAY - DAILY</t>
        </is>
      </c>
      <c r="B19" s="10">
        <f>SUM(B3:B18)</f>
        <v/>
      </c>
      <c r="C19" s="10">
        <f>SUM(C3:C18)</f>
        <v/>
      </c>
      <c r="D19" s="10">
        <f>SUM(D3:D18)</f>
        <v/>
      </c>
      <c r="E19" s="10">
        <f>SUM(E3:E18)</f>
        <v/>
      </c>
      <c r="F19" s="10">
        <f>SUM(F3:F18)</f>
        <v/>
      </c>
      <c r="G19" s="10">
        <f>SUM(G3:G18)</f>
        <v/>
      </c>
      <c r="H19" s="10">
        <f>SUM(H3:H18)</f>
        <v/>
      </c>
      <c r="I19" s="14">
        <f>SUM(I3:I18)</f>
        <v/>
      </c>
      <c r="J19" s="11" t="inlineStr">
        <is>
          <t>-</t>
        </is>
      </c>
      <c r="K19" s="12" t="inlineStr">
        <is>
          <t>-</t>
        </is>
      </c>
    </row>
    <row r="20" ht="33" customHeight="1">
      <c r="A20" s="5" t="inlineStr">
        <is>
          <t>TOTAL REGULAR HOURS - DAILY</t>
        </is>
      </c>
      <c r="B20" s="11">
        <f>B19-B21</f>
        <v/>
      </c>
      <c r="C20" s="11">
        <f>C19-C21</f>
        <v/>
      </c>
      <c r="D20" s="11">
        <f>D19-D21</f>
        <v/>
      </c>
      <c r="E20" s="11">
        <f>E19-E21</f>
        <v/>
      </c>
      <c r="F20" s="11">
        <f>F19-F21</f>
        <v/>
      </c>
      <c r="G20" s="11">
        <f>G19-G21</f>
        <v/>
      </c>
      <c r="H20" s="11">
        <f>H19-H21</f>
        <v/>
      </c>
      <c r="I20" s="11" t="inlineStr">
        <is>
          <t>-</t>
        </is>
      </c>
      <c r="J20" s="15">
        <f>SUM(J3:J18)</f>
        <v/>
      </c>
      <c r="K20" s="12" t="inlineStr">
        <is>
          <t>-</t>
        </is>
      </c>
    </row>
    <row r="21" ht="33" customHeight="1">
      <c r="A21" s="6" t="inlineStr">
        <is>
          <t>TOTAL OVERTIME HOURS - DAILY</t>
        </is>
      </c>
      <c r="B21" s="12">
        <f>0</f>
        <v/>
      </c>
      <c r="C21" s="12">
        <f>0</f>
        <v/>
      </c>
      <c r="D21" s="12">
        <f>0</f>
        <v/>
      </c>
      <c r="E21" s="12">
        <f>0</f>
        <v/>
      </c>
      <c r="F21" s="12">
        <f>0</f>
        <v/>
      </c>
      <c r="G21" s="12">
        <f>3</f>
        <v/>
      </c>
      <c r="H21" s="12">
        <f>0</f>
        <v/>
      </c>
      <c r="I21" s="12" t="inlineStr">
        <is>
          <t>-</t>
        </is>
      </c>
      <c r="J21" s="12" t="inlineStr">
        <is>
          <t>-</t>
        </is>
      </c>
      <c r="K21" s="16">
        <f>SUM(K3:K18)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2024-09-10T11:11:08Z</dcterms:created>
  <dcterms:modified xmlns:dcterms="http://purl.org/dc/terms/" xmlns:xsi="http://www.w3.org/2001/XMLSchema-instance" xsi:type="dcterms:W3CDTF">2024-09-10T11:11:35Z</dcterms:modified>
  <cp:lastModifiedBy>DANIEL CELIS</cp:lastModifiedBy>
</cp:coreProperties>
</file>