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trv/IronHack/Final_Proyect_Vivolt/Data/"/>
    </mc:Choice>
  </mc:AlternateContent>
  <xr:revisionPtr revIDLastSave="0" documentId="13_ncr:1_{2FDA2AC4-637E-C54A-BE21-FF7B3B24E821}" xr6:coauthVersionLast="45" xr6:coauthVersionMax="45" xr10:uidLastSave="{00000000-0000-0000-0000-000000000000}"/>
  <bookViews>
    <workbookView xWindow="3580" yWindow="2560" windowWidth="27240" windowHeight="16440" xr2:uid="{C0DA489D-C199-6446-8FEA-2F589E5E518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" i="1" l="1"/>
  <c r="AP1" i="1"/>
  <c r="AO1" i="1"/>
  <c r="AN1" i="1"/>
  <c r="AM1" i="1"/>
  <c r="AL1" i="1"/>
  <c r="AK1" i="1"/>
  <c r="AJ1" i="1"/>
  <c r="AI1" i="1"/>
  <c r="AH1" i="1"/>
  <c r="AG1" i="1"/>
  <c r="AF1" i="1"/>
  <c r="CL4" i="1" l="1"/>
  <c r="CK4" i="1"/>
  <c r="CI4" i="1"/>
  <c r="CH4" i="1"/>
  <c r="CF4" i="1"/>
  <c r="CE4" i="1"/>
  <c r="CD4" i="1"/>
  <c r="CJ4" i="1" s="1"/>
  <c r="CC4" i="1"/>
  <c r="BL4" i="1"/>
  <c r="BE4" i="1"/>
  <c r="BD4" i="1"/>
  <c r="BC4" i="1"/>
  <c r="BB4" i="1"/>
  <c r="BA4" i="1"/>
  <c r="AZ4" i="1"/>
  <c r="AY4" i="1"/>
  <c r="AX4" i="1"/>
  <c r="AT4" i="1"/>
  <c r="AW4" i="1" s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D4" i="1"/>
  <c r="AC4" i="1"/>
  <c r="AB4" i="1"/>
  <c r="AA4" i="1"/>
  <c r="Z4" i="1"/>
  <c r="Y4" i="1"/>
  <c r="AE4" i="1" s="1"/>
  <c r="AS4" i="1" l="1"/>
  <c r="CG4" i="1"/>
</calcChain>
</file>

<file path=xl/sharedStrings.xml><?xml version="1.0" encoding="utf-8"?>
<sst xmlns="http://schemas.openxmlformats.org/spreadsheetml/2006/main" count="101" uniqueCount="59">
  <si>
    <t>Información del cliente</t>
  </si>
  <si>
    <t>Información del establecimiento</t>
  </si>
  <si>
    <t>Información de la factura</t>
  </si>
  <si>
    <t>Consumo Energía Factura recibida (Kw)</t>
  </si>
  <si>
    <t>Consumo Energía Año Anterior por periodo (kW)</t>
  </si>
  <si>
    <t>Consumo Energía Año Anterior por meses (kW)</t>
  </si>
  <si>
    <t>Precio Energía</t>
  </si>
  <si>
    <t>Potencia Contratada</t>
  </si>
  <si>
    <t>Precio Potencia</t>
  </si>
  <si>
    <t>Nuevo Precio Potencia</t>
  </si>
  <si>
    <t>Nuevo Precio Energía</t>
  </si>
  <si>
    <t>Ahorro tarifario</t>
  </si>
  <si>
    <t>Ahorro tarifario + otros servicios</t>
  </si>
  <si>
    <t>Ahorro final</t>
  </si>
  <si>
    <t>Titular de la Cuenta</t>
  </si>
  <si>
    <t>CIF / NIF</t>
  </si>
  <si>
    <t>E-mail</t>
  </si>
  <si>
    <t>Telefono</t>
  </si>
  <si>
    <t>Codigo Cups</t>
  </si>
  <si>
    <t>Dirección completa</t>
  </si>
  <si>
    <t>Tipo de cliente</t>
  </si>
  <si>
    <t>Subtipo de cliente</t>
  </si>
  <si>
    <t>Mercado regulado</t>
  </si>
  <si>
    <t>Bono social</t>
  </si>
  <si>
    <t>Fecha final del contrato</t>
  </si>
  <si>
    <t># contrato suministro</t>
  </si>
  <si>
    <t>Permanencia</t>
  </si>
  <si>
    <t>Periodo facturado (factura enviada)</t>
  </si>
  <si>
    <t>Comercializadora</t>
  </si>
  <si>
    <t>Tarifa</t>
  </si>
  <si>
    <t>P1</t>
  </si>
  <si>
    <t>P2</t>
  </si>
  <si>
    <t>P3</t>
  </si>
  <si>
    <t>P4</t>
  </si>
  <si>
    <t>P5</t>
  </si>
  <si>
    <t>P6</t>
  </si>
  <si>
    <t>Total Anual</t>
  </si>
  <si>
    <t>Consumo no contabilizado</t>
  </si>
  <si>
    <t>Precio del contador</t>
  </si>
  <si>
    <t>Otros servicios</t>
  </si>
  <si>
    <t>Coste otros servicios (€/mes)</t>
  </si>
  <si>
    <t>Nueva Comercializadora</t>
  </si>
  <si>
    <t>Nueva Tarifa</t>
  </si>
  <si>
    <t>Margen comercial</t>
  </si>
  <si>
    <t>€</t>
  </si>
  <si>
    <t>%</t>
  </si>
  <si>
    <r>
      <t xml:space="preserve">Ahorro otros servicios </t>
    </r>
    <r>
      <rPr>
        <sz val="11"/>
        <color theme="0"/>
        <rFont val="Calibri"/>
        <family val="2"/>
        <scheme val="minor"/>
      </rPr>
      <t>(€/año)</t>
    </r>
  </si>
  <si>
    <r>
      <t xml:space="preserve">Posible penalización </t>
    </r>
    <r>
      <rPr>
        <sz val="11"/>
        <color theme="0"/>
        <rFont val="Calibri"/>
        <family val="2"/>
        <scheme val="minor"/>
      </rPr>
      <t>(€)</t>
    </r>
  </si>
  <si>
    <t>Comision Vivolt</t>
  </si>
  <si>
    <t>Comision Vivolt real</t>
  </si>
  <si>
    <t>Alta cliente Vivolt</t>
  </si>
  <si>
    <t>Alta cliente nueva comercializadora</t>
  </si>
  <si>
    <t>Empresa</t>
  </si>
  <si>
    <t>Dentista</t>
  </si>
  <si>
    <t>no</t>
  </si>
  <si>
    <t>Iberdrola</t>
  </si>
  <si>
    <t>2.1. A</t>
  </si>
  <si>
    <t>Persona de contacto</t>
  </si>
  <si>
    <t>Fecha inicio del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</si>
</sst>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B89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ck">
        <color theme="0"/>
      </left>
      <right/>
      <top style="thin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5" fillId="3" borderId="1" xfId="0" applyFont="1" applyFill="1" applyBorder="1" applyAlignment="1">
      <alignment horizontal="centerContinuous"/>
    </xf>
    <xf numFmtId="0" fontId="5" fillId="3" borderId="0" xfId="0" applyFont="1" applyFill="1" applyAlignment="1">
      <alignment horizontal="centerContinuous"/>
    </xf>
    <xf numFmtId="0" fontId="5" fillId="4" borderId="1" xfId="0" applyFont="1" applyFill="1" applyBorder="1" applyAlignment="1">
      <alignment horizontal="centerContinuous"/>
    </xf>
    <xf numFmtId="0" fontId="0" fillId="4" borderId="0" xfId="0" applyFill="1" applyAlignment="1">
      <alignment horizontal="centerContinuous"/>
    </xf>
    <xf numFmtId="0" fontId="6" fillId="5" borderId="1" xfId="0" applyFont="1" applyFill="1" applyBorder="1" applyAlignment="1">
      <alignment horizontal="centerContinuous"/>
    </xf>
    <xf numFmtId="0" fontId="5" fillId="5" borderId="0" xfId="0" applyFont="1" applyFill="1" applyAlignment="1">
      <alignment horizontal="centerContinuous"/>
    </xf>
    <xf numFmtId="0" fontId="6" fillId="5" borderId="0" xfId="0" applyFont="1" applyFill="1" applyAlignment="1">
      <alignment horizontal="centerContinuous"/>
    </xf>
    <xf numFmtId="0" fontId="0" fillId="5" borderId="0" xfId="0" applyFill="1" applyAlignment="1">
      <alignment horizontal="centerContinuous"/>
    </xf>
    <xf numFmtId="0" fontId="6" fillId="6" borderId="1" xfId="0" applyFont="1" applyFill="1" applyBorder="1" applyAlignment="1">
      <alignment horizontal="centerContinuous"/>
    </xf>
    <xf numFmtId="0" fontId="0" fillId="6" borderId="0" xfId="0" applyFill="1" applyAlignment="1">
      <alignment horizontal="centerContinuous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  <xf numFmtId="0" fontId="0" fillId="1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ptrv/Downloads/Luz%20-%20Estudio%20de%20ahorro_v.59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rramienta &gt;&gt;"/>
      <sheetName val="Cliente seleccionado"/>
      <sheetName val="Consumo anual cliente"/>
      <sheetName val="Comparador de tarifas"/>
      <sheetName val="Comparador Indexado Detallado"/>
      <sheetName val="Generador PDF cliente"/>
      <sheetName val="Base datos &gt;&gt;"/>
      <sheetName val="W1_Precios Finales"/>
      <sheetName val="W2_Precios Base"/>
      <sheetName val="W3_Precios Trimestrales"/>
      <sheetName val="W4_Precios Indexados"/>
      <sheetName val="W5_Precios Especiales"/>
      <sheetName val="W6_Calculo de facturas"/>
      <sheetName val="W7_Penalizaciones"/>
      <sheetName val="I1_Comisiones Comercializadoras"/>
      <sheetName val="I2_Contacto Comercializadoras"/>
      <sheetName val="Soportes"/>
      <sheetName val="Dudas Comercializadoras"/>
    </sheetNames>
    <sheetDataSet>
      <sheetData sheetId="0"/>
      <sheetData sheetId="1"/>
      <sheetData sheetId="2">
        <row r="4">
          <cell r="D4">
            <v>6.6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5">
          <cell r="A15" t="str">
            <v>14/07/2020-16/08/2020</v>
          </cell>
          <cell r="C15">
            <v>781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14/06/2020-14/07/2020</v>
          </cell>
          <cell r="C16">
            <v>1153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17/05/2020-14/06/2020</v>
          </cell>
          <cell r="C17">
            <v>1273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15/04/2020-17/05/2020</v>
          </cell>
          <cell r="C18">
            <v>1628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A19" t="str">
            <v>15/03/2020-15/04/2020</v>
          </cell>
          <cell r="C19">
            <v>1491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16/02/2020-15/03/2020</v>
          </cell>
          <cell r="C20">
            <v>1581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16/01/2020-16/02/2020</v>
          </cell>
          <cell r="C21">
            <v>1348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15/12/2019-16/01/2020</v>
          </cell>
          <cell r="C22">
            <v>1064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17/11/2019-15/12/2019</v>
          </cell>
          <cell r="C23">
            <v>898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14/10/2019-17/11/2019</v>
          </cell>
          <cell r="C24">
            <v>1120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 t="str">
            <v>15/09/2019-14/10/2019</v>
          </cell>
          <cell r="C25">
            <v>1036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15/08/2019-15/09/2019</v>
          </cell>
          <cell r="C26">
            <v>851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</row>
        <row r="135">
          <cell r="C135">
            <v>13373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</sheetData>
      <sheetData sheetId="3">
        <row r="23">
          <cell r="C23">
            <v>15</v>
          </cell>
        </row>
        <row r="35">
          <cell r="D35" t="str">
            <v>Opción - Personificada</v>
          </cell>
          <cell r="E35" t="str">
            <v>CYE - Personificada</v>
          </cell>
          <cell r="F35" t="str">
            <v>Audax - Personificada</v>
          </cell>
          <cell r="G35" t="str">
            <v>Sun Air One - Personificada</v>
          </cell>
        </row>
        <row r="41">
          <cell r="D41">
            <v>156.4641</v>
          </cell>
          <cell r="E41">
            <v>93.61099999999999</v>
          </cell>
          <cell r="F41">
            <v>80.238</v>
          </cell>
          <cell r="G41">
            <v>100.2975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1">
          <cell r="K81">
            <v>3546.4054700994775</v>
          </cell>
        </row>
      </sheetData>
      <sheetData sheetId="13">
        <row r="24">
          <cell r="C24">
            <v>62.115076799999997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641E-7EFD-554E-AE99-1B0E0837075B}">
  <dimension ref="A1:CO4"/>
  <sheetViews>
    <sheetView tabSelected="1" workbookViewId="0">
      <selection activeCell="U7" sqref="U7:U8"/>
    </sheetView>
  </sheetViews>
  <sheetFormatPr baseColWidth="10" defaultRowHeight="16" x14ac:dyDescent="0.2"/>
  <cols>
    <col min="3" max="3" width="17.83203125" bestFit="1" customWidth="1"/>
  </cols>
  <sheetData>
    <row r="1" spans="1:93" x14ac:dyDescent="0.2">
      <c r="A1" s="46"/>
      <c r="B1" s="46"/>
      <c r="C1" s="46"/>
      <c r="D1" s="46"/>
      <c r="E1" s="46"/>
      <c r="F1" s="47"/>
      <c r="G1" s="47"/>
      <c r="H1" s="47"/>
      <c r="I1" s="47"/>
      <c r="J1" s="46"/>
      <c r="K1" s="46"/>
      <c r="L1" s="46"/>
      <c r="M1" s="46"/>
      <c r="N1" s="46"/>
      <c r="O1" s="46"/>
      <c r="P1" s="46"/>
      <c r="AF1" s="1" t="str">
        <f>+RIGHT('[1]Consumo anual cliente'!$A$15,10)</f>
        <v>16/08/2020</v>
      </c>
      <c r="AG1" s="1" t="str">
        <f>+LEFT('[1]Consumo anual cliente'!$A$16,10)</f>
        <v>14/06/2020</v>
      </c>
      <c r="AH1" s="1" t="str">
        <f>+LEFT('[1]Consumo anual cliente'!$A$17,10)</f>
        <v>17/05/2020</v>
      </c>
      <c r="AI1" s="1" t="str">
        <f>+LEFT('[1]Consumo anual cliente'!$A$18,10)</f>
        <v>15/04/2020</v>
      </c>
      <c r="AJ1" s="1" t="str">
        <f>+LEFT('[1]Consumo anual cliente'!$A$19,10)</f>
        <v>15/03/2020</v>
      </c>
      <c r="AK1" s="1" t="str">
        <f>+LEFT('[1]Consumo anual cliente'!$A$20,10)</f>
        <v>16/02/2020</v>
      </c>
      <c r="AL1" s="1" t="str">
        <f>+LEFT('[1]Consumo anual cliente'!$A$21,10)</f>
        <v>16/01/2020</v>
      </c>
      <c r="AM1" s="1" t="str">
        <f>+LEFT('[1]Consumo anual cliente'!$A$22,10)</f>
        <v>15/12/2019</v>
      </c>
      <c r="AN1" s="1" t="str">
        <f>+LEFT('[1]Consumo anual cliente'!$A$23,10)</f>
        <v>17/11/2019</v>
      </c>
      <c r="AO1" s="1" t="str">
        <f>+LEFT('[1]Consumo anual cliente'!$A$24,10)</f>
        <v>14/10/2019</v>
      </c>
      <c r="AP1" s="1" t="str">
        <f>+LEFT('[1]Consumo anual cliente'!$A$25,10)</f>
        <v>15/09/2019</v>
      </c>
      <c r="AQ1" s="1" t="str">
        <f>+LEFT('[1]Consumo anual cliente'!$A$26,10)</f>
        <v>15/08/2019</v>
      </c>
      <c r="AR1" s="1"/>
    </row>
    <row r="2" spans="1:93" x14ac:dyDescent="0.2">
      <c r="A2" s="2" t="s">
        <v>0</v>
      </c>
      <c r="B2" s="3"/>
      <c r="C2" s="3"/>
      <c r="D2" s="3"/>
      <c r="E2" s="3"/>
      <c r="F2" s="4" t="s">
        <v>1</v>
      </c>
      <c r="G2" s="5"/>
      <c r="H2" s="5"/>
      <c r="I2" s="5"/>
      <c r="J2" s="6" t="s">
        <v>2</v>
      </c>
      <c r="K2" s="7"/>
      <c r="L2" s="7"/>
      <c r="M2" s="7"/>
      <c r="N2" s="7"/>
      <c r="O2" s="7"/>
      <c r="P2" s="7"/>
      <c r="S2" s="8" t="s">
        <v>3</v>
      </c>
      <c r="T2" s="9"/>
      <c r="U2" s="9"/>
      <c r="V2" s="9"/>
      <c r="W2" s="9"/>
      <c r="X2" s="9"/>
      <c r="Y2" s="8" t="s">
        <v>4</v>
      </c>
      <c r="Z2" s="10"/>
      <c r="AA2" s="10"/>
      <c r="AB2" s="10"/>
      <c r="AC2" s="10"/>
      <c r="AD2" s="10"/>
      <c r="AE2" s="9"/>
      <c r="AF2" s="8" t="s">
        <v>5</v>
      </c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9"/>
      <c r="AT2" s="8" t="s">
        <v>6</v>
      </c>
      <c r="AU2" s="11"/>
      <c r="AV2" s="11"/>
      <c r="AW2" s="11"/>
      <c r="AX2" s="11"/>
      <c r="AY2" s="11"/>
      <c r="AZ2" s="8" t="s">
        <v>7</v>
      </c>
      <c r="BA2" s="11"/>
      <c r="BB2" s="11"/>
      <c r="BC2" s="11"/>
      <c r="BD2" s="11"/>
      <c r="BE2" s="11"/>
      <c r="BF2" s="8" t="s">
        <v>8</v>
      </c>
      <c r="BG2" s="11"/>
      <c r="BH2" s="11"/>
      <c r="BI2" s="11"/>
      <c r="BJ2" s="11"/>
      <c r="BK2" s="11"/>
      <c r="BQ2" s="12" t="s">
        <v>9</v>
      </c>
      <c r="BR2" s="13"/>
      <c r="BS2" s="13"/>
      <c r="BT2" s="13"/>
      <c r="BU2" s="13"/>
      <c r="BV2" s="13"/>
      <c r="BW2" s="12" t="s">
        <v>10</v>
      </c>
      <c r="BX2" s="13"/>
      <c r="BY2" s="13"/>
      <c r="BZ2" s="13"/>
      <c r="CA2" s="13"/>
      <c r="CB2" s="13"/>
      <c r="CD2" s="12" t="s">
        <v>11</v>
      </c>
      <c r="CE2" s="13"/>
      <c r="CG2" s="12" t="s">
        <v>12</v>
      </c>
      <c r="CH2" s="13"/>
      <c r="CJ2" s="12" t="s">
        <v>13</v>
      </c>
      <c r="CK2" s="13"/>
    </row>
    <row r="3" spans="1:93" x14ac:dyDescent="0.2">
      <c r="A3" s="14" t="s">
        <v>14</v>
      </c>
      <c r="B3" s="14" t="s">
        <v>15</v>
      </c>
      <c r="C3" t="s">
        <v>57</v>
      </c>
      <c r="D3" s="14" t="s">
        <v>16</v>
      </c>
      <c r="E3" s="15" t="s">
        <v>17</v>
      </c>
      <c r="F3" s="16" t="s">
        <v>18</v>
      </c>
      <c r="G3" s="17" t="s">
        <v>19</v>
      </c>
      <c r="H3" s="17" t="s">
        <v>20</v>
      </c>
      <c r="I3" s="18" t="s">
        <v>21</v>
      </c>
      <c r="J3" s="19" t="s">
        <v>22</v>
      </c>
      <c r="K3" s="20" t="s">
        <v>23</v>
      </c>
      <c r="L3" s="20" t="s">
        <v>58</v>
      </c>
      <c r="M3" s="20" t="s">
        <v>24</v>
      </c>
      <c r="N3" s="20" t="s">
        <v>25</v>
      </c>
      <c r="O3" s="20" t="s">
        <v>26</v>
      </c>
      <c r="P3" s="20" t="s">
        <v>27</v>
      </c>
      <c r="Q3" s="21" t="s">
        <v>28</v>
      </c>
      <c r="R3" s="22" t="s">
        <v>29</v>
      </c>
      <c r="S3" s="23" t="s">
        <v>30</v>
      </c>
      <c r="T3" s="24" t="s">
        <v>31</v>
      </c>
      <c r="U3" s="24" t="s">
        <v>32</v>
      </c>
      <c r="V3" s="25" t="s">
        <v>33</v>
      </c>
      <c r="W3" s="25" t="s">
        <v>34</v>
      </c>
      <c r="X3" s="25" t="s">
        <v>35</v>
      </c>
      <c r="Y3" s="23" t="s">
        <v>30</v>
      </c>
      <c r="Z3" s="26" t="s">
        <v>31</v>
      </c>
      <c r="AA3" s="26" t="s">
        <v>32</v>
      </c>
      <c r="AB3" s="26" t="s">
        <v>33</v>
      </c>
      <c r="AC3" s="26" t="s">
        <v>34</v>
      </c>
      <c r="AD3" s="26" t="s">
        <v>35</v>
      </c>
      <c r="AE3" s="26" t="s">
        <v>36</v>
      </c>
      <c r="AF3" s="23">
        <v>1</v>
      </c>
      <c r="AG3" s="26">
        <v>2</v>
      </c>
      <c r="AH3" s="26">
        <v>3</v>
      </c>
      <c r="AI3" s="26">
        <v>4</v>
      </c>
      <c r="AJ3" s="26">
        <v>5</v>
      </c>
      <c r="AK3" s="26">
        <v>6</v>
      </c>
      <c r="AL3" s="26">
        <v>7</v>
      </c>
      <c r="AM3" s="26">
        <v>8</v>
      </c>
      <c r="AN3" s="26">
        <v>9</v>
      </c>
      <c r="AO3" s="26">
        <v>10</v>
      </c>
      <c r="AP3" s="26">
        <v>11</v>
      </c>
      <c r="AQ3" s="26">
        <v>12</v>
      </c>
      <c r="AR3" s="26" t="s">
        <v>36</v>
      </c>
      <c r="AS3" s="26" t="s">
        <v>37</v>
      </c>
      <c r="AT3" s="23" t="s">
        <v>30</v>
      </c>
      <c r="AU3" s="24" t="s">
        <v>31</v>
      </c>
      <c r="AV3" s="24" t="s">
        <v>32</v>
      </c>
      <c r="AW3" s="24" t="s">
        <v>33</v>
      </c>
      <c r="AX3" s="25" t="s">
        <v>34</v>
      </c>
      <c r="AY3" s="25" t="s">
        <v>35</v>
      </c>
      <c r="AZ3" s="23" t="s">
        <v>30</v>
      </c>
      <c r="BA3" s="24" t="s">
        <v>31</v>
      </c>
      <c r="BB3" s="24" t="s">
        <v>32</v>
      </c>
      <c r="BC3" s="25" t="s">
        <v>33</v>
      </c>
      <c r="BD3" s="25" t="s">
        <v>34</v>
      </c>
      <c r="BE3" s="25" t="s">
        <v>35</v>
      </c>
      <c r="BF3" s="23" t="s">
        <v>30</v>
      </c>
      <c r="BG3" s="24" t="s">
        <v>31</v>
      </c>
      <c r="BH3" s="24" t="s">
        <v>32</v>
      </c>
      <c r="BI3" s="25" t="s">
        <v>33</v>
      </c>
      <c r="BJ3" s="25" t="s">
        <v>34</v>
      </c>
      <c r="BK3" s="25" t="s">
        <v>35</v>
      </c>
      <c r="BL3" s="21" t="s">
        <v>38</v>
      </c>
      <c r="BM3" s="21" t="s">
        <v>39</v>
      </c>
      <c r="BN3" s="21" t="s">
        <v>40</v>
      </c>
      <c r="BO3" s="27" t="s">
        <v>41</v>
      </c>
      <c r="BP3" s="28" t="s">
        <v>42</v>
      </c>
      <c r="BQ3" s="29" t="s">
        <v>30</v>
      </c>
      <c r="BR3" s="30" t="s">
        <v>31</v>
      </c>
      <c r="BS3" s="30" t="s">
        <v>32</v>
      </c>
      <c r="BT3" s="30" t="s">
        <v>33</v>
      </c>
      <c r="BU3" s="30" t="s">
        <v>34</v>
      </c>
      <c r="BV3" s="31" t="s">
        <v>35</v>
      </c>
      <c r="BW3" s="32" t="s">
        <v>30</v>
      </c>
      <c r="BX3" s="30" t="s">
        <v>31</v>
      </c>
      <c r="BY3" s="30" t="s">
        <v>32</v>
      </c>
      <c r="BZ3" s="30" t="s">
        <v>33</v>
      </c>
      <c r="CA3" s="30" t="s">
        <v>34</v>
      </c>
      <c r="CB3" s="31" t="s">
        <v>35</v>
      </c>
      <c r="CC3" s="27" t="s">
        <v>43</v>
      </c>
      <c r="CD3" s="32" t="s">
        <v>44</v>
      </c>
      <c r="CE3" s="30" t="s">
        <v>45</v>
      </c>
      <c r="CF3" s="33" t="s">
        <v>46</v>
      </c>
      <c r="CG3" s="32" t="s">
        <v>44</v>
      </c>
      <c r="CH3" s="30" t="s">
        <v>45</v>
      </c>
      <c r="CI3" s="33" t="s">
        <v>47</v>
      </c>
      <c r="CJ3" s="32" t="s">
        <v>44</v>
      </c>
      <c r="CK3" s="30" t="s">
        <v>45</v>
      </c>
      <c r="CL3" s="27" t="s">
        <v>48</v>
      </c>
      <c r="CM3" s="27" t="s">
        <v>49</v>
      </c>
      <c r="CN3" s="27" t="s">
        <v>50</v>
      </c>
      <c r="CO3" s="27" t="s">
        <v>51</v>
      </c>
    </row>
    <row r="4" spans="1:93" x14ac:dyDescent="0.2">
      <c r="B4" s="34"/>
      <c r="H4" s="34" t="s">
        <v>52</v>
      </c>
      <c r="I4" s="34" t="s">
        <v>53</v>
      </c>
      <c r="J4" s="34" t="s">
        <v>54</v>
      </c>
      <c r="K4" s="34" t="s">
        <v>54</v>
      </c>
      <c r="L4" s="35">
        <v>43914</v>
      </c>
      <c r="M4" s="35">
        <v>44279</v>
      </c>
      <c r="N4" s="34"/>
      <c r="O4" s="34"/>
      <c r="P4" s="34">
        <v>33</v>
      </c>
      <c r="Q4" t="s">
        <v>55</v>
      </c>
      <c r="R4" s="34" t="s">
        <v>56</v>
      </c>
      <c r="S4" s="36">
        <v>781</v>
      </c>
      <c r="T4" s="36"/>
      <c r="U4" s="36"/>
      <c r="V4" s="36"/>
      <c r="W4" s="36"/>
      <c r="X4" s="36"/>
      <c r="Y4" s="36">
        <f>+'[1]Consumo anual cliente'!$C$135</f>
        <v>13373</v>
      </c>
      <c r="Z4" s="36">
        <f>+'[1]Consumo anual cliente'!$C$136</f>
        <v>0</v>
      </c>
      <c r="AA4" s="36">
        <f>+'[1]Consumo anual cliente'!$C$137</f>
        <v>0</v>
      </c>
      <c r="AB4" s="36">
        <f>+'[1]Consumo anual cliente'!$C$138</f>
        <v>0</v>
      </c>
      <c r="AC4" s="36">
        <f>+'[1]Consumo anual cliente'!$C$139</f>
        <v>0</v>
      </c>
      <c r="AD4" s="36">
        <f>+'[1]Consumo anual cliente'!$C$140</f>
        <v>0</v>
      </c>
      <c r="AE4" s="36">
        <f>+SUM(Y4:AD4)</f>
        <v>13373</v>
      </c>
      <c r="AF4" s="36">
        <f>+SUM('[1]Consumo anual cliente'!$C$15:$H$15)</f>
        <v>781</v>
      </c>
      <c r="AG4" s="36">
        <f>+SUM('[1]Consumo anual cliente'!$C$16:$H$16)</f>
        <v>1153</v>
      </c>
      <c r="AH4" s="36">
        <f>+SUM('[1]Consumo anual cliente'!$C$17:$H$17)</f>
        <v>1273</v>
      </c>
      <c r="AI4" s="36">
        <f>+SUM('[1]Consumo anual cliente'!$C$18:$H$18)</f>
        <v>1628</v>
      </c>
      <c r="AJ4" s="36">
        <f>+SUM('[1]Consumo anual cliente'!$C$19:$H$19)</f>
        <v>1491</v>
      </c>
      <c r="AK4" s="36">
        <f>+SUM('[1]Consumo anual cliente'!$C$20:$H$20)</f>
        <v>1581</v>
      </c>
      <c r="AL4" s="36">
        <f>+SUM('[1]Consumo anual cliente'!$C$21:$H$21)</f>
        <v>1348</v>
      </c>
      <c r="AM4" s="36">
        <f>+SUM('[1]Consumo anual cliente'!$C$22:$H$22)</f>
        <v>1064</v>
      </c>
      <c r="AN4" s="36">
        <f>+SUM('[1]Consumo anual cliente'!$C$23:$H$23)</f>
        <v>898</v>
      </c>
      <c r="AO4" s="36">
        <f>+SUM('[1]Consumo anual cliente'!$C$24:$H$24)</f>
        <v>1120</v>
      </c>
      <c r="AP4" s="36">
        <f>+SUM('[1]Consumo anual cliente'!$C$25:$H$25)</f>
        <v>1036</v>
      </c>
      <c r="AQ4" s="36">
        <f>+SUM('[1]Consumo anual cliente'!$C$26:$H$26)</f>
        <v>851</v>
      </c>
      <c r="AR4" s="36">
        <f>+SUMIFS($AN$17:$AY$17,$AN$14:$AY$14,"&lt;"&amp;365)</f>
        <v>0</v>
      </c>
      <c r="AS4" s="36">
        <f>SUM(AF4:AQ4)-$AZ$17</f>
        <v>14224</v>
      </c>
      <c r="AT4">
        <f>0.176288</f>
        <v>0.176288</v>
      </c>
      <c r="AW4" s="37">
        <f>+AT4</f>
        <v>0.176288</v>
      </c>
      <c r="AX4" s="38">
        <f>+AU4</f>
        <v>0</v>
      </c>
      <c r="AY4" s="38">
        <f>+AV4</f>
        <v>0</v>
      </c>
      <c r="AZ4" s="39">
        <f>+'[1]Consumo anual cliente'!$D$4</f>
        <v>6.6</v>
      </c>
      <c r="BA4" s="34">
        <f>+'[1]Consumo anual cliente'!$D$5</f>
        <v>0</v>
      </c>
      <c r="BB4" s="34">
        <f>+'[1]Consumo anual cliente'!$D$6</f>
        <v>0</v>
      </c>
      <c r="BC4" s="34">
        <f>+'[1]Consumo anual cliente'!$D$7</f>
        <v>0</v>
      </c>
      <c r="BD4" s="34">
        <f>+'[1]Consumo anual cliente'!$D$8</f>
        <v>0</v>
      </c>
      <c r="BE4" s="34">
        <f>+'[1]Consumo anual cliente'!$D$9</f>
        <v>0</v>
      </c>
      <c r="BF4">
        <v>0.13519999999999999</v>
      </c>
      <c r="BL4" s="34" t="e">
        <f>10/$X$17</f>
        <v>#DIV/0!</v>
      </c>
      <c r="BM4" s="34"/>
      <c r="BN4" s="40"/>
      <c r="BP4" s="41"/>
      <c r="BQ4" s="42"/>
      <c r="BR4" s="43"/>
      <c r="BS4" s="43"/>
      <c r="BT4" s="43"/>
      <c r="BU4" s="43"/>
      <c r="BV4" s="43"/>
      <c r="CC4" s="34">
        <f>+'[1]Comparador de tarifas'!$C$23</f>
        <v>15</v>
      </c>
      <c r="CD4" s="44">
        <f>+'[1]W6_Calculo de facturas'!$K$81-((((((($AG$17*$CE$17)+($AH$17*$CF$17)+($AI$17*$CG$17)+($AJ$17*$CH$17)+($AK$17*$CI$17)+($AL$17*$CJ$17))+((($BH$17*$BY$17)*$C$6)+(($BI$17*$BZ$17)*$C$6)+(($BJ$17*$CA$17)*$C$6)+(($BK$17*$CB$17)*$C$6)+(($BL$17*$CC$17)*$C$6)+(($BM$17*$CD$17)*$C$6)))*(1+$C$5))+($BT$17*$C$6)))*(1+$B$4))</f>
        <v>3546.4054700994775</v>
      </c>
      <c r="CE4" s="45">
        <f>+$CL$17/'[1]W6_Calculo de facturas'!$K$81</f>
        <v>0</v>
      </c>
      <c r="CF4" s="44">
        <f>+$BV$17*$C$7</f>
        <v>0</v>
      </c>
      <c r="CG4" s="44">
        <f>+CD4+CF4</f>
        <v>3546.4054700994775</v>
      </c>
      <c r="CH4" s="45">
        <f>+$CO$17/('[1]W6_Calculo de facturas'!$K$81+$CN$17)</f>
        <v>0</v>
      </c>
      <c r="CI4" s="44">
        <f>+[1]W7_Penalizaciones!$C$24*-1</f>
        <v>-62.115076799999997</v>
      </c>
      <c r="CJ4" s="44">
        <f>+CD4+CF4+CI4</f>
        <v>3484.2903932994777</v>
      </c>
      <c r="CK4" s="45">
        <f>+$CR$17/('[1]W6_Calculo de facturas'!$K$81+$CN$17)</f>
        <v>0</v>
      </c>
      <c r="CL4" s="44" t="e">
        <f>+INDEX('[1]Comparador de tarifas'!$D$41:$XFD$41,1,MATCH($BW$17,'[1]Comparador de tarifas'!$D$35:$XFD$35,0))</f>
        <v>#N/A</v>
      </c>
    </row>
  </sheetData>
  <mergeCells count="2">
    <mergeCell ref="A1:E1"/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2020-12-12T20:36:29Z</dcterms:created>
  <dcterms:modified xsi:type="dcterms:W3CDTF">2020-12-12T22:51:45Z</dcterms:modified>
</cp:coreProperties>
</file>