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слав Семин\Desktop\"/>
    </mc:Choice>
  </mc:AlternateContent>
  <xr:revisionPtr revIDLastSave="0" documentId="13_ncr:1_{DA14B2FE-9DE4-4280-8077-B3D73F2DD7DA}" xr6:coauthVersionLast="47" xr6:coauthVersionMax="47" xr10:uidLastSave="{00000000-0000-0000-0000-000000000000}"/>
  <bookViews>
    <workbookView xWindow="-120" yWindow="-120" windowWidth="29040" windowHeight="15720" xr2:uid="{BE20150A-CECB-4AF9-B431-4CEE82EF56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3" i="1" l="1"/>
  <c r="I113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2" i="1"/>
  <c r="Q20" i="1"/>
  <c r="E31" i="1"/>
  <c r="D41" i="1"/>
  <c r="O2" i="1"/>
  <c r="O3" i="1"/>
  <c r="P3" i="1" s="1"/>
  <c r="Q3" i="1" s="1"/>
  <c r="O4" i="1"/>
  <c r="E33" i="1" s="1"/>
  <c r="O5" i="1"/>
  <c r="P5" i="1" s="1"/>
  <c r="Q5" i="1" s="1"/>
  <c r="O6" i="1"/>
  <c r="P6" i="1" s="1"/>
  <c r="Q6" i="1" s="1"/>
  <c r="O7" i="1"/>
  <c r="O8" i="1"/>
  <c r="P8" i="1" s="1"/>
  <c r="Q8" i="1" s="1"/>
  <c r="O9" i="1"/>
  <c r="P9" i="1" s="1"/>
  <c r="Q9" i="1" s="1"/>
  <c r="O10" i="1"/>
  <c r="O11" i="1"/>
  <c r="O12" i="1"/>
  <c r="O13" i="1"/>
  <c r="O14" i="1"/>
  <c r="O15" i="1"/>
  <c r="O16" i="1"/>
  <c r="O17" i="1"/>
  <c r="O18" i="1"/>
  <c r="O19" i="1"/>
  <c r="P19" i="1" s="1"/>
  <c r="Q19" i="1" s="1"/>
  <c r="O20" i="1"/>
  <c r="P20" i="1" s="1"/>
  <c r="O1" i="1"/>
  <c r="P1" i="1"/>
  <c r="Q1" i="1" s="1"/>
  <c r="D113" i="1"/>
  <c r="C113" i="1"/>
  <c r="B113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92" i="1"/>
  <c r="A41" i="1"/>
  <c r="B41" i="1"/>
  <c r="G71" i="1"/>
  <c r="G67" i="1"/>
  <c r="F73" i="1"/>
  <c r="F68" i="1"/>
  <c r="F69" i="1"/>
  <c r="G69" i="1" s="1"/>
  <c r="F70" i="1"/>
  <c r="G70" i="1" s="1"/>
  <c r="F71" i="1"/>
  <c r="F72" i="1"/>
  <c r="G73" i="1"/>
  <c r="F74" i="1"/>
  <c r="G74" i="1" s="1"/>
  <c r="F75" i="1"/>
  <c r="G75" i="1" s="1"/>
  <c r="F76" i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G83" i="1" s="1"/>
  <c r="F84" i="1"/>
  <c r="F85" i="1"/>
  <c r="G85" i="1" s="1"/>
  <c r="F67" i="1"/>
  <c r="G68" i="1"/>
  <c r="G72" i="1"/>
  <c r="G76" i="1"/>
  <c r="G80" i="1"/>
  <c r="G84" i="1"/>
  <c r="C70" i="1"/>
  <c r="D69" i="1"/>
  <c r="C69" i="1"/>
  <c r="C67" i="1"/>
  <c r="D66" i="1"/>
  <c r="C66" i="1"/>
  <c r="J6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1" i="1"/>
  <c r="E45" i="1"/>
  <c r="E44" i="1"/>
  <c r="D45" i="1"/>
  <c r="E42" i="1"/>
  <c r="E43" i="1"/>
  <c r="D42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27" i="1"/>
  <c r="B38" i="1"/>
  <c r="T35" i="1"/>
  <c r="C38" i="1" s="1"/>
  <c r="O35" i="1"/>
  <c r="J35" i="1"/>
  <c r="A38" i="1" s="1"/>
  <c r="C35" i="1"/>
  <c r="Q15" i="1"/>
  <c r="Q17" i="1"/>
  <c r="P2" i="1"/>
  <c r="Q2" i="1" s="1"/>
  <c r="P7" i="1"/>
  <c r="Q7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P16" i="1"/>
  <c r="Q16" i="1" s="1"/>
  <c r="P17" i="1"/>
  <c r="P18" i="1"/>
  <c r="Q18" i="1" s="1"/>
  <c r="C33" i="1"/>
  <c r="C32" i="1"/>
  <c r="C31" i="1"/>
  <c r="B31" i="1"/>
  <c r="A31" i="1"/>
  <c r="I2" i="1"/>
  <c r="J2" i="1" s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1" i="1"/>
  <c r="B33" i="1" s="1"/>
  <c r="E28" i="1"/>
  <c r="E27" i="1"/>
  <c r="E1" i="1"/>
  <c r="B20" i="1"/>
  <c r="E19" i="1" s="1"/>
  <c r="B19" i="1"/>
  <c r="B18" i="1"/>
  <c r="E18" i="1" s="1"/>
  <c r="B17" i="1"/>
  <c r="E17" i="1" s="1"/>
  <c r="B16" i="1"/>
  <c r="E15" i="1" s="1"/>
  <c r="B15" i="1"/>
  <c r="B14" i="1"/>
  <c r="E14" i="1" s="1"/>
  <c r="B13" i="1"/>
  <c r="E13" i="1" s="1"/>
  <c r="B12" i="1"/>
  <c r="E11" i="1" s="1"/>
  <c r="B11" i="1"/>
  <c r="B10" i="1"/>
  <c r="E10" i="1" s="1"/>
  <c r="B9" i="1"/>
  <c r="E9" i="1" s="1"/>
  <c r="B8" i="1"/>
  <c r="E7" i="1" s="1"/>
  <c r="B7" i="1"/>
  <c r="B6" i="1"/>
  <c r="E6" i="1" s="1"/>
  <c r="B5" i="1"/>
  <c r="E5" i="1" s="1"/>
  <c r="B4" i="1"/>
  <c r="E3" i="1" s="1"/>
  <c r="B3" i="1"/>
  <c r="B2" i="1"/>
  <c r="N24" i="1" s="1"/>
  <c r="B1" i="1"/>
  <c r="I24" i="1" s="1"/>
  <c r="P4" i="1" l="1"/>
  <c r="Q4" i="1" s="1"/>
  <c r="G86" i="1"/>
  <c r="H42" i="1"/>
  <c r="I42" i="1" s="1"/>
  <c r="H57" i="1"/>
  <c r="I57" i="1" s="1"/>
  <c r="H54" i="1"/>
  <c r="I54" i="1" s="1"/>
  <c r="A57" i="1"/>
  <c r="A45" i="1"/>
  <c r="A60" i="1"/>
  <c r="A48" i="1"/>
  <c r="A44" i="1"/>
  <c r="A51" i="1"/>
  <c r="A47" i="1"/>
  <c r="A54" i="1"/>
  <c r="A50" i="1"/>
  <c r="E24" i="1"/>
  <c r="M23" i="1"/>
  <c r="E16" i="1"/>
  <c r="E12" i="1"/>
  <c r="E8" i="1"/>
  <c r="E4" i="1"/>
  <c r="D27" i="1"/>
  <c r="F27" i="1" s="1"/>
  <c r="D28" i="1"/>
  <c r="F28" i="1" s="1"/>
  <c r="J1" i="1"/>
  <c r="K1" i="1" s="1"/>
  <c r="A32" i="1" s="1"/>
  <c r="B24" i="1"/>
  <c r="F24" i="1"/>
  <c r="M24" i="1"/>
  <c r="B28" i="1"/>
  <c r="A53" i="1" s="1"/>
  <c r="K24" i="1"/>
  <c r="C24" i="1"/>
  <c r="G24" i="1"/>
  <c r="N23" i="1"/>
  <c r="E2" i="1"/>
  <c r="J24" i="1"/>
  <c r="D24" i="1"/>
  <c r="H24" i="1"/>
  <c r="B32" i="1"/>
  <c r="A33" i="1" s="1"/>
  <c r="E32" i="1" l="1"/>
  <c r="H44" i="1"/>
  <c r="I44" i="1" s="1"/>
  <c r="H41" i="1"/>
  <c r="I41" i="1" s="1"/>
  <c r="H59" i="1"/>
  <c r="I59" i="1" s="1"/>
  <c r="H43" i="1"/>
  <c r="I43" i="1" s="1"/>
  <c r="H46" i="1"/>
  <c r="I46" i="1" s="1"/>
  <c r="H48" i="1"/>
  <c r="I48" i="1" s="1"/>
  <c r="H45" i="1"/>
  <c r="I45" i="1" s="1"/>
  <c r="H51" i="1"/>
  <c r="I51" i="1" s="1"/>
  <c r="H50" i="1"/>
  <c r="I50" i="1" s="1"/>
  <c r="H52" i="1"/>
  <c r="I52" i="1" s="1"/>
  <c r="H53" i="1"/>
  <c r="I53" i="1" s="1"/>
  <c r="H55" i="1"/>
  <c r="I55" i="1" s="1"/>
  <c r="H58" i="1"/>
  <c r="I58" i="1" s="1"/>
  <c r="H56" i="1"/>
  <c r="I56" i="1" s="1"/>
  <c r="H49" i="1"/>
  <c r="I49" i="1" s="1"/>
  <c r="H47" i="1"/>
  <c r="I47" i="1" s="1"/>
  <c r="A58" i="1"/>
  <c r="A55" i="1"/>
  <c r="A52" i="1"/>
  <c r="A49" i="1"/>
  <c r="A43" i="1"/>
  <c r="A46" i="1"/>
  <c r="A42" i="1"/>
  <c r="A59" i="1"/>
  <c r="A56" i="1"/>
  <c r="P23" i="1"/>
  <c r="E41" i="1" l="1"/>
</calcChain>
</file>

<file path=xl/sharedStrings.xml><?xml version="1.0" encoding="utf-8"?>
<sst xmlns="http://schemas.openxmlformats.org/spreadsheetml/2006/main" count="13" uniqueCount="9">
  <si>
    <t>m</t>
  </si>
  <si>
    <t>n</t>
  </si>
  <si>
    <t>r(k)</t>
  </si>
  <si>
    <t>k</t>
  </si>
  <si>
    <t>АКФ</t>
  </si>
  <si>
    <t>лин регр</t>
  </si>
  <si>
    <t>b</t>
  </si>
  <si>
    <t>кв регр</t>
  </si>
  <si>
    <t>gjh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</si>
</sst>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1227-813B-4984-A41E-4A6D099B5594}">
  <dimension ref="A1:T113"/>
  <sheetViews>
    <sheetView tabSelected="1" topLeftCell="A13" workbookViewId="0">
      <selection activeCell="L113" sqref="L113"/>
    </sheetView>
  </sheetViews>
  <sheetFormatPr defaultRowHeight="15" x14ac:dyDescent="0.25"/>
  <cols>
    <col min="3" max="3" width="9.85546875" bestFit="1" customWidth="1"/>
    <col min="15" max="15" width="9.85546875" bestFit="1" customWidth="1"/>
    <col min="20" max="20" width="10.42578125" bestFit="1" customWidth="1"/>
  </cols>
  <sheetData>
    <row r="1" spans="1:17" x14ac:dyDescent="0.25">
      <c r="A1">
        <v>1</v>
      </c>
      <c r="B1">
        <f>C1</f>
        <v>2</v>
      </c>
      <c r="C1">
        <v>2</v>
      </c>
      <c r="D1" t="s">
        <v>0</v>
      </c>
      <c r="E1">
        <f>B1*B2</f>
        <v>2</v>
      </c>
      <c r="I1">
        <f t="shared" ref="I1:I20" si="0">A1*A1</f>
        <v>1</v>
      </c>
      <c r="J1">
        <f t="shared" ref="J1:K20" si="1">I1*$A1</f>
        <v>1</v>
      </c>
      <c r="K1">
        <f t="shared" si="1"/>
        <v>1</v>
      </c>
      <c r="O1">
        <f>B1</f>
        <v>2</v>
      </c>
      <c r="P1">
        <f>O1*A1</f>
        <v>2</v>
      </c>
      <c r="Q1">
        <f>P1*A1</f>
        <v>2</v>
      </c>
    </row>
    <row r="2" spans="1:17" x14ac:dyDescent="0.25">
      <c r="A2">
        <v>2</v>
      </c>
      <c r="B2">
        <f>C2</f>
        <v>1</v>
      </c>
      <c r="C2">
        <v>1</v>
      </c>
      <c r="D2" t="s">
        <v>1</v>
      </c>
      <c r="E2">
        <f t="shared" ref="E2:E19" si="2">B2*B3</f>
        <v>3</v>
      </c>
      <c r="I2">
        <f t="shared" si="0"/>
        <v>4</v>
      </c>
      <c r="J2">
        <f t="shared" si="1"/>
        <v>8</v>
      </c>
      <c r="K2">
        <f t="shared" si="1"/>
        <v>16</v>
      </c>
      <c r="O2">
        <f t="shared" ref="O2:O20" si="3">B2</f>
        <v>1</v>
      </c>
      <c r="P2">
        <f t="shared" ref="P2:P20" si="4">O2*A2</f>
        <v>2</v>
      </c>
      <c r="Q2">
        <f t="shared" ref="Q2:Q20" si="5">P2*A2</f>
        <v>4</v>
      </c>
    </row>
    <row r="3" spans="1:17" x14ac:dyDescent="0.25">
      <c r="A3">
        <v>3</v>
      </c>
      <c r="B3">
        <f>C1+1</f>
        <v>3</v>
      </c>
      <c r="E3">
        <f t="shared" si="2"/>
        <v>9</v>
      </c>
      <c r="I3">
        <f t="shared" si="0"/>
        <v>9</v>
      </c>
      <c r="J3">
        <f t="shared" si="1"/>
        <v>27</v>
      </c>
      <c r="K3">
        <f t="shared" si="1"/>
        <v>81</v>
      </c>
      <c r="O3">
        <f t="shared" si="3"/>
        <v>3</v>
      </c>
      <c r="P3">
        <f t="shared" si="4"/>
        <v>9</v>
      </c>
      <c r="Q3">
        <f t="shared" si="5"/>
        <v>27</v>
      </c>
    </row>
    <row r="4" spans="1:17" x14ac:dyDescent="0.25">
      <c r="A4">
        <v>4</v>
      </c>
      <c r="B4">
        <f>C2+2</f>
        <v>3</v>
      </c>
      <c r="E4">
        <f t="shared" si="2"/>
        <v>6</v>
      </c>
      <c r="I4">
        <f t="shared" si="0"/>
        <v>16</v>
      </c>
      <c r="J4">
        <f t="shared" si="1"/>
        <v>64</v>
      </c>
      <c r="K4">
        <f t="shared" si="1"/>
        <v>256</v>
      </c>
      <c r="O4">
        <f t="shared" si="3"/>
        <v>3</v>
      </c>
      <c r="P4">
        <f t="shared" si="4"/>
        <v>12</v>
      </c>
      <c r="Q4">
        <f t="shared" si="5"/>
        <v>48</v>
      </c>
    </row>
    <row r="5" spans="1:17" x14ac:dyDescent="0.25">
      <c r="A5">
        <v>5</v>
      </c>
      <c r="B5">
        <f>C2+1</f>
        <v>2</v>
      </c>
      <c r="E5">
        <f t="shared" si="2"/>
        <v>6</v>
      </c>
      <c r="I5">
        <f t="shared" si="0"/>
        <v>25</v>
      </c>
      <c r="J5">
        <f t="shared" si="1"/>
        <v>125</v>
      </c>
      <c r="K5">
        <f t="shared" si="1"/>
        <v>625</v>
      </c>
      <c r="O5">
        <f t="shared" si="3"/>
        <v>2</v>
      </c>
      <c r="P5">
        <f t="shared" si="4"/>
        <v>10</v>
      </c>
      <c r="Q5">
        <f t="shared" si="5"/>
        <v>50</v>
      </c>
    </row>
    <row r="6" spans="1:17" x14ac:dyDescent="0.25">
      <c r="A6">
        <v>6</v>
      </c>
      <c r="B6">
        <f>C1+1</f>
        <v>3</v>
      </c>
      <c r="E6">
        <f t="shared" si="2"/>
        <v>9</v>
      </c>
      <c r="I6">
        <f t="shared" si="0"/>
        <v>36</v>
      </c>
      <c r="J6">
        <f t="shared" si="1"/>
        <v>216</v>
      </c>
      <c r="K6">
        <f t="shared" si="1"/>
        <v>1296</v>
      </c>
      <c r="O6">
        <f t="shared" si="3"/>
        <v>3</v>
      </c>
      <c r="P6">
        <f t="shared" si="4"/>
        <v>18</v>
      </c>
      <c r="Q6">
        <f t="shared" si="5"/>
        <v>108</v>
      </c>
    </row>
    <row r="7" spans="1:17" x14ac:dyDescent="0.25">
      <c r="A7">
        <v>7</v>
      </c>
      <c r="B7">
        <f>C2+2</f>
        <v>3</v>
      </c>
      <c r="E7">
        <f t="shared" si="2"/>
        <v>9</v>
      </c>
      <c r="I7">
        <f t="shared" si="0"/>
        <v>49</v>
      </c>
      <c r="J7">
        <f t="shared" si="1"/>
        <v>343</v>
      </c>
      <c r="K7">
        <f t="shared" si="1"/>
        <v>2401</v>
      </c>
      <c r="O7">
        <f t="shared" si="3"/>
        <v>3</v>
      </c>
      <c r="P7">
        <f t="shared" si="4"/>
        <v>21</v>
      </c>
      <c r="Q7">
        <f t="shared" si="5"/>
        <v>147</v>
      </c>
    </row>
    <row r="8" spans="1:17" x14ac:dyDescent="0.25">
      <c r="A8">
        <v>8</v>
      </c>
      <c r="B8">
        <f>C1+C2</f>
        <v>3</v>
      </c>
      <c r="E8">
        <f t="shared" si="2"/>
        <v>6</v>
      </c>
      <c r="I8">
        <f t="shared" si="0"/>
        <v>64</v>
      </c>
      <c r="J8">
        <f t="shared" si="1"/>
        <v>512</v>
      </c>
      <c r="K8">
        <f t="shared" si="1"/>
        <v>4096</v>
      </c>
      <c r="O8">
        <f t="shared" si="3"/>
        <v>3</v>
      </c>
      <c r="P8">
        <f t="shared" si="4"/>
        <v>24</v>
      </c>
      <c r="Q8">
        <f t="shared" si="5"/>
        <v>192</v>
      </c>
    </row>
    <row r="9" spans="1:17" x14ac:dyDescent="0.25">
      <c r="A9">
        <v>9</v>
      </c>
      <c r="B9">
        <f>2*C2</f>
        <v>2</v>
      </c>
      <c r="E9">
        <f t="shared" si="2"/>
        <v>12</v>
      </c>
      <c r="I9">
        <f t="shared" si="0"/>
        <v>81</v>
      </c>
      <c r="J9">
        <f t="shared" si="1"/>
        <v>729</v>
      </c>
      <c r="K9">
        <f t="shared" si="1"/>
        <v>6561</v>
      </c>
      <c r="O9">
        <f t="shared" si="3"/>
        <v>2</v>
      </c>
      <c r="P9">
        <f t="shared" si="4"/>
        <v>18</v>
      </c>
      <c r="Q9">
        <f t="shared" si="5"/>
        <v>162</v>
      </c>
    </row>
    <row r="10" spans="1:17" x14ac:dyDescent="0.25">
      <c r="A10">
        <v>10</v>
      </c>
      <c r="B10">
        <f>2*C2+4</f>
        <v>6</v>
      </c>
      <c r="E10">
        <f t="shared" si="2"/>
        <v>18</v>
      </c>
      <c r="I10">
        <f t="shared" si="0"/>
        <v>100</v>
      </c>
      <c r="J10">
        <f t="shared" si="1"/>
        <v>1000</v>
      </c>
      <c r="K10">
        <f t="shared" si="1"/>
        <v>10000</v>
      </c>
      <c r="O10">
        <f t="shared" si="3"/>
        <v>6</v>
      </c>
      <c r="P10">
        <f t="shared" si="4"/>
        <v>60</v>
      </c>
      <c r="Q10">
        <f t="shared" si="5"/>
        <v>600</v>
      </c>
    </row>
    <row r="11" spans="1:17" x14ac:dyDescent="0.25">
      <c r="A11">
        <v>11</v>
      </c>
      <c r="B11">
        <f>C1*2-1</f>
        <v>3</v>
      </c>
      <c r="E11">
        <f t="shared" si="2"/>
        <v>9</v>
      </c>
      <c r="I11">
        <f t="shared" si="0"/>
        <v>121</v>
      </c>
      <c r="J11">
        <f t="shared" si="1"/>
        <v>1331</v>
      </c>
      <c r="K11">
        <f t="shared" si="1"/>
        <v>14641</v>
      </c>
      <c r="O11">
        <f t="shared" si="3"/>
        <v>3</v>
      </c>
      <c r="P11">
        <f t="shared" si="4"/>
        <v>33</v>
      </c>
      <c r="Q11">
        <f t="shared" si="5"/>
        <v>363</v>
      </c>
    </row>
    <row r="12" spans="1:17" x14ac:dyDescent="0.25">
      <c r="A12">
        <v>12</v>
      </c>
      <c r="B12">
        <f>C1+C2</f>
        <v>3</v>
      </c>
      <c r="E12">
        <f t="shared" si="2"/>
        <v>12</v>
      </c>
      <c r="I12">
        <f t="shared" si="0"/>
        <v>144</v>
      </c>
      <c r="J12">
        <f t="shared" si="1"/>
        <v>1728</v>
      </c>
      <c r="K12">
        <f t="shared" si="1"/>
        <v>20736</v>
      </c>
      <c r="O12">
        <f t="shared" si="3"/>
        <v>3</v>
      </c>
      <c r="P12">
        <f t="shared" si="4"/>
        <v>36</v>
      </c>
      <c r="Q12">
        <f t="shared" si="5"/>
        <v>432</v>
      </c>
    </row>
    <row r="13" spans="1:17" x14ac:dyDescent="0.25">
      <c r="A13">
        <v>13</v>
      </c>
      <c r="B13">
        <f>2*C2+C1</f>
        <v>4</v>
      </c>
      <c r="E13">
        <f t="shared" si="2"/>
        <v>20</v>
      </c>
      <c r="I13">
        <f t="shared" si="0"/>
        <v>169</v>
      </c>
      <c r="J13">
        <f t="shared" si="1"/>
        <v>2197</v>
      </c>
      <c r="K13">
        <f t="shared" si="1"/>
        <v>28561</v>
      </c>
      <c r="O13">
        <f t="shared" si="3"/>
        <v>4</v>
      </c>
      <c r="P13">
        <f t="shared" si="4"/>
        <v>52</v>
      </c>
      <c r="Q13">
        <f t="shared" si="5"/>
        <v>676</v>
      </c>
    </row>
    <row r="14" spans="1:17" x14ac:dyDescent="0.25">
      <c r="A14">
        <v>14</v>
      </c>
      <c r="B14">
        <f>C2+2*C1</f>
        <v>5</v>
      </c>
      <c r="E14">
        <f t="shared" si="2"/>
        <v>30</v>
      </c>
      <c r="I14">
        <f t="shared" si="0"/>
        <v>196</v>
      </c>
      <c r="J14">
        <f t="shared" si="1"/>
        <v>2744</v>
      </c>
      <c r="K14">
        <f t="shared" si="1"/>
        <v>38416</v>
      </c>
      <c r="O14">
        <f t="shared" si="3"/>
        <v>5</v>
      </c>
      <c r="P14">
        <f t="shared" si="4"/>
        <v>70</v>
      </c>
      <c r="Q14">
        <f t="shared" si="5"/>
        <v>980</v>
      </c>
    </row>
    <row r="15" spans="1:17" x14ac:dyDescent="0.25">
      <c r="A15">
        <v>15</v>
      </c>
      <c r="B15">
        <f>2*(C1+C2)</f>
        <v>6</v>
      </c>
      <c r="E15">
        <f t="shared" si="2"/>
        <v>54</v>
      </c>
      <c r="I15">
        <f t="shared" si="0"/>
        <v>225</v>
      </c>
      <c r="J15">
        <f t="shared" si="1"/>
        <v>3375</v>
      </c>
      <c r="K15">
        <f t="shared" si="1"/>
        <v>50625</v>
      </c>
      <c r="O15">
        <f t="shared" si="3"/>
        <v>6</v>
      </c>
      <c r="P15">
        <f t="shared" si="4"/>
        <v>90</v>
      </c>
      <c r="Q15">
        <f t="shared" si="5"/>
        <v>1350</v>
      </c>
    </row>
    <row r="16" spans="1:17" x14ac:dyDescent="0.25">
      <c r="A16">
        <v>16</v>
      </c>
      <c r="B16">
        <f>2*C2+7</f>
        <v>9</v>
      </c>
      <c r="E16">
        <f t="shared" si="2"/>
        <v>63</v>
      </c>
      <c r="I16">
        <f t="shared" si="0"/>
        <v>256</v>
      </c>
      <c r="J16">
        <f t="shared" si="1"/>
        <v>4096</v>
      </c>
      <c r="K16">
        <f t="shared" si="1"/>
        <v>65536</v>
      </c>
      <c r="O16">
        <f t="shared" si="3"/>
        <v>9</v>
      </c>
      <c r="P16">
        <f t="shared" si="4"/>
        <v>144</v>
      </c>
      <c r="Q16">
        <f t="shared" si="5"/>
        <v>2304</v>
      </c>
    </row>
    <row r="17" spans="1:20" x14ac:dyDescent="0.25">
      <c r="A17">
        <v>17</v>
      </c>
      <c r="B17">
        <f>2*C2+5</f>
        <v>7</v>
      </c>
      <c r="E17">
        <f t="shared" si="2"/>
        <v>77</v>
      </c>
      <c r="I17">
        <f t="shared" si="0"/>
        <v>289</v>
      </c>
      <c r="J17">
        <f t="shared" si="1"/>
        <v>4913</v>
      </c>
      <c r="K17">
        <f t="shared" si="1"/>
        <v>83521</v>
      </c>
      <c r="O17">
        <f t="shared" si="3"/>
        <v>7</v>
      </c>
      <c r="P17">
        <f t="shared" si="4"/>
        <v>119</v>
      </c>
      <c r="Q17">
        <f t="shared" si="5"/>
        <v>2023</v>
      </c>
    </row>
    <row r="18" spans="1:20" x14ac:dyDescent="0.25">
      <c r="A18">
        <v>18</v>
      </c>
      <c r="B18">
        <f>C1+C2+8</f>
        <v>11</v>
      </c>
      <c r="E18">
        <f t="shared" si="2"/>
        <v>33</v>
      </c>
      <c r="I18">
        <f t="shared" si="0"/>
        <v>324</v>
      </c>
      <c r="J18">
        <f t="shared" si="1"/>
        <v>5832</v>
      </c>
      <c r="K18">
        <f t="shared" si="1"/>
        <v>104976</v>
      </c>
      <c r="O18">
        <f t="shared" si="3"/>
        <v>11</v>
      </c>
      <c r="P18">
        <f t="shared" si="4"/>
        <v>198</v>
      </c>
      <c r="Q18">
        <f t="shared" si="5"/>
        <v>3564</v>
      </c>
    </row>
    <row r="19" spans="1:20" x14ac:dyDescent="0.25">
      <c r="A19">
        <v>19</v>
      </c>
      <c r="B19">
        <f>C2*3</f>
        <v>3</v>
      </c>
      <c r="E19">
        <f t="shared" si="2"/>
        <v>18</v>
      </c>
      <c r="I19">
        <f t="shared" si="0"/>
        <v>361</v>
      </c>
      <c r="J19">
        <f t="shared" si="1"/>
        <v>6859</v>
      </c>
      <c r="K19">
        <f t="shared" si="1"/>
        <v>130321</v>
      </c>
      <c r="O19">
        <f t="shared" si="3"/>
        <v>3</v>
      </c>
      <c r="P19">
        <f t="shared" si="4"/>
        <v>57</v>
      </c>
      <c r="Q19">
        <f t="shared" si="5"/>
        <v>1083</v>
      </c>
    </row>
    <row r="20" spans="1:20" x14ac:dyDescent="0.25">
      <c r="A20">
        <v>20</v>
      </c>
      <c r="B20">
        <f>3*C1</f>
        <v>6</v>
      </c>
      <c r="I20">
        <f t="shared" si="0"/>
        <v>400</v>
      </c>
      <c r="J20">
        <f t="shared" si="1"/>
        <v>8000</v>
      </c>
      <c r="K20">
        <f t="shared" si="1"/>
        <v>160000</v>
      </c>
      <c r="O20">
        <f t="shared" si="3"/>
        <v>6</v>
      </c>
      <c r="P20">
        <f t="shared" si="4"/>
        <v>120</v>
      </c>
      <c r="Q20">
        <f>P20*A20</f>
        <v>2400</v>
      </c>
    </row>
    <row r="22" spans="1:20" x14ac:dyDescent="0.25">
      <c r="A22" t="s">
        <v>4</v>
      </c>
    </row>
    <row r="23" spans="1:20" x14ac:dyDescent="0.25">
      <c r="A23" t="s">
        <v>3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M23">
        <f>AVERAGE(B1:B19)</f>
        <v>4.1578947368421053</v>
      </c>
      <c r="N23">
        <f>SQRT(_xlfn.VAR.P(B1:B19))</f>
        <v>2.5186286555800841</v>
      </c>
      <c r="P23">
        <f>(SUM(E1:E19)/19-M23*M24)/(N23*N24)</f>
        <v>0.42600772442671458</v>
      </c>
    </row>
    <row r="24" spans="1:20" x14ac:dyDescent="0.25">
      <c r="A24" t="s">
        <v>2</v>
      </c>
      <c r="B24">
        <f>CORREL(B1:B19,B2:B20)</f>
        <v>0.42600772442671453</v>
      </c>
      <c r="C24">
        <f>CORREL(B1:B18,B3:B20)</f>
        <v>0.57529209638877232</v>
      </c>
      <c r="D24">
        <f>CORREL(B1:B17,B4:B20)</f>
        <v>0.37331554195075506</v>
      </c>
      <c r="E24">
        <f>CORREL(B1:B16,B5:B20)</f>
        <v>0.35399982890987614</v>
      </c>
      <c r="F24">
        <f>CORREL(B1:B15,B6:B20)</f>
        <v>0.25584493569000399</v>
      </c>
      <c r="G24">
        <f>CORREL(B1:B14,B7:B20)</f>
        <v>0.43876036393721846</v>
      </c>
      <c r="H24">
        <f>CORREL(B1:B13,B8:B20)</f>
        <v>0.35027716772142165</v>
      </c>
      <c r="I24">
        <f>CORREL(B1:B12,B9:B20)</f>
        <v>0.53561721254815553</v>
      </c>
      <c r="J24">
        <f>CORREL(B1:B11,B10:B20)</f>
        <v>-0.23455688168048897</v>
      </c>
      <c r="K24">
        <f>CORREL(B1:B10,B11:B20)</f>
        <v>0.35501101026520193</v>
      </c>
      <c r="M24">
        <f>AVERAGE(B2:B20)</f>
        <v>4.3684210526315788</v>
      </c>
      <c r="N24">
        <f>SQRT(_xlfn.VAR.P(B2:B20))</f>
        <v>2.4965349948697733</v>
      </c>
    </row>
    <row r="26" spans="1:20" x14ac:dyDescent="0.25">
      <c r="A26" t="s">
        <v>5</v>
      </c>
    </row>
    <row r="27" spans="1:20" x14ac:dyDescent="0.25">
      <c r="A27" t="s">
        <v>3</v>
      </c>
      <c r="B27">
        <f>_xlfn.COVARIANCE.P(A1:A20,B1:B20)/_xlfn.VAR.P(A1:A20)</f>
        <v>0.30451127819548873</v>
      </c>
      <c r="D27">
        <f>_xlfn.COVARIANCE.P(A1:A20,B1:B20)</f>
        <v>10.125</v>
      </c>
      <c r="E27">
        <f>_xlfn.VAR.P(A1:A20)</f>
        <v>33.25</v>
      </c>
      <c r="F27">
        <f>D27/E27</f>
        <v>0.30451127819548873</v>
      </c>
    </row>
    <row r="28" spans="1:20" x14ac:dyDescent="0.25">
      <c r="A28" t="s">
        <v>6</v>
      </c>
      <c r="B28">
        <f>AVERAGE(B1:B20)-B27*AVERAGE(A1:A20)</f>
        <v>1.0526315789473681</v>
      </c>
      <c r="D28">
        <f>AVERAGE(B1:B20)</f>
        <v>4.25</v>
      </c>
      <c r="E28">
        <f>AVERAGE(A1:A20)</f>
        <v>10.5</v>
      </c>
      <c r="F28">
        <f>D28-F27*E28</f>
        <v>1.0526315789473681</v>
      </c>
    </row>
    <row r="30" spans="1:20" x14ac:dyDescent="0.25">
      <c r="A30" t="s">
        <v>7</v>
      </c>
    </row>
    <row r="31" spans="1:20" x14ac:dyDescent="0.25">
      <c r="A31">
        <f>SUM(K1:K20)</f>
        <v>722666</v>
      </c>
      <c r="B31">
        <f>SUM(J1:J20)</f>
        <v>44100</v>
      </c>
      <c r="C31">
        <f>SUM(I1:I20)</f>
        <v>2870</v>
      </c>
      <c r="E31">
        <f>SUM(Q1:Q20)</f>
        <v>16515</v>
      </c>
      <c r="H31">
        <v>16515</v>
      </c>
      <c r="I31">
        <v>44100</v>
      </c>
      <c r="J31">
        <v>2870</v>
      </c>
      <c r="M31">
        <v>722666</v>
      </c>
      <c r="N31">
        <v>16515</v>
      </c>
      <c r="O31">
        <v>2870</v>
      </c>
      <c r="R31">
        <v>722666</v>
      </c>
      <c r="S31">
        <v>44100</v>
      </c>
      <c r="T31">
        <v>16515</v>
      </c>
    </row>
    <row r="32" spans="1:20" x14ac:dyDescent="0.25">
      <c r="A32">
        <f>B31</f>
        <v>44100</v>
      </c>
      <c r="B32">
        <f>C31</f>
        <v>2870</v>
      </c>
      <c r="C32">
        <f>SUM(A1:A20)</f>
        <v>210</v>
      </c>
      <c r="E32">
        <f>SUM(P1:P20)</f>
        <v>1095</v>
      </c>
      <c r="H32">
        <v>1095</v>
      </c>
      <c r="I32">
        <v>2870</v>
      </c>
      <c r="J32">
        <v>210</v>
      </c>
      <c r="M32">
        <v>44100</v>
      </c>
      <c r="N32">
        <v>1095</v>
      </c>
      <c r="O32">
        <v>210</v>
      </c>
      <c r="R32">
        <v>44100</v>
      </c>
      <c r="S32">
        <v>2870</v>
      </c>
      <c r="T32">
        <v>1095</v>
      </c>
    </row>
    <row r="33" spans="1:20" x14ac:dyDescent="0.25">
      <c r="A33">
        <f>B32</f>
        <v>2870</v>
      </c>
      <c r="B33">
        <f>C32</f>
        <v>210</v>
      </c>
      <c r="C33">
        <f>COUNT(A1:A20)</f>
        <v>20</v>
      </c>
      <c r="E33">
        <f>SUM(O1:O20)</f>
        <v>85</v>
      </c>
      <c r="H33">
        <v>85</v>
      </c>
      <c r="I33">
        <v>210</v>
      </c>
      <c r="J33">
        <v>20</v>
      </c>
      <c r="M33">
        <v>2870</v>
      </c>
      <c r="N33">
        <v>85</v>
      </c>
      <c r="O33">
        <v>20</v>
      </c>
      <c r="R33">
        <v>2870</v>
      </c>
      <c r="S33">
        <v>210</v>
      </c>
      <c r="T33">
        <v>85</v>
      </c>
    </row>
    <row r="35" spans="1:20" x14ac:dyDescent="0.25">
      <c r="C35">
        <f>MDETERM(A31:C33)</f>
        <v>233494800.00000116</v>
      </c>
      <c r="J35">
        <f>MDETERM(H31:J33)</f>
        <v>864500.00000002945</v>
      </c>
      <c r="O35">
        <f>MDETERM(M31:O33)</f>
        <v>52947299.999999784</v>
      </c>
      <c r="T35">
        <f>MDETERM(R31:T33)</f>
        <v>312350500.00000352</v>
      </c>
    </row>
    <row r="38" spans="1:20" x14ac:dyDescent="0.25">
      <c r="A38">
        <f>J35/$C$35</f>
        <v>3.7024379129643363E-3</v>
      </c>
      <c r="B38">
        <f>O35/$C$35</f>
        <v>0.22676008202323786</v>
      </c>
      <c r="C38">
        <f>T35/$C$35</f>
        <v>1.3377192982456225</v>
      </c>
    </row>
    <row r="41" spans="1:20" x14ac:dyDescent="0.25">
      <c r="A41">
        <f>$B$27*A1+$B$28</f>
        <v>1.3571428571428568</v>
      </c>
      <c r="B41">
        <f>(B1-A41)</f>
        <v>0.64285714285714324</v>
      </c>
      <c r="D41">
        <f>CORREL(B41:B59,B42:B60)</f>
        <v>-0.12091297680328332</v>
      </c>
      <c r="E41">
        <f>2*(1-D41)</f>
        <v>2.2418259536065666</v>
      </c>
      <c r="H41">
        <f>$E$43*B41+$E$44</f>
        <v>-0.10483465730095487</v>
      </c>
      <c r="I41">
        <f>B42-H41</f>
        <v>-0.55681947803739074</v>
      </c>
      <c r="J41">
        <f>I41^2</f>
        <v>0.31004793112183227</v>
      </c>
    </row>
    <row r="42" spans="1:20" x14ac:dyDescent="0.25">
      <c r="A42">
        <f t="shared" ref="A42:A60" si="6">$B$27*A2+$B$28</f>
        <v>1.6616541353383456</v>
      </c>
      <c r="B42">
        <f t="shared" ref="B42:B60" si="7">(B2-A42)</f>
        <v>-0.66165413533834561</v>
      </c>
      <c r="D42">
        <f>_xlfn.COVARIANCE.P(B41:B59,B42:B60)</f>
        <v>-0.38933800667081236</v>
      </c>
      <c r="E42">
        <f>_xlfn.VAR.P(B41:B59)</f>
        <v>3.1953473910339767</v>
      </c>
      <c r="H42">
        <f t="shared" ref="H42:H58" si="8">$E$43*B42+$E$44</f>
        <v>5.4113888374348419E-2</v>
      </c>
      <c r="I42">
        <f t="shared" ref="I42:I58" si="9">B43-H42</f>
        <v>0.97972069809181717</v>
      </c>
      <c r="J42">
        <f t="shared" ref="J42:J59" si="10">I42^2</f>
        <v>0.95985264626951761</v>
      </c>
    </row>
    <row r="43" spans="1:20" x14ac:dyDescent="0.25">
      <c r="A43">
        <f>$B$27*A3+$B$28</f>
        <v>1.9661654135338344</v>
      </c>
      <c r="B43">
        <f t="shared" si="7"/>
        <v>1.0338345864661656</v>
      </c>
      <c r="D43" t="s">
        <v>3</v>
      </c>
      <c r="E43">
        <f>_xlfn.COVARIANCE.P(B41:B59,B42:B60)/_xlfn.VAR.P(B41:B59)</f>
        <v>-0.12184528285196158</v>
      </c>
      <c r="H43">
        <f t="shared" si="8"/>
        <v>-0.15247341450623303</v>
      </c>
      <c r="I43">
        <f t="shared" si="9"/>
        <v>0.8817967227769099</v>
      </c>
      <c r="J43">
        <f t="shared" si="10"/>
        <v>0.77756546030009854</v>
      </c>
    </row>
    <row r="44" spans="1:20" x14ac:dyDescent="0.25">
      <c r="A44">
        <f t="shared" si="6"/>
        <v>2.2706766917293231</v>
      </c>
      <c r="B44">
        <f t="shared" si="7"/>
        <v>0.72932330827067693</v>
      </c>
      <c r="D44" t="s">
        <v>6</v>
      </c>
      <c r="E44">
        <f>AVERAGE(B42:B60)-E43*AVERAGE(B41:B59)</f>
        <v>-2.6505546896122369E-2</v>
      </c>
      <c r="H44">
        <f t="shared" si="8"/>
        <v>-0.11537015168289136</v>
      </c>
      <c r="I44">
        <f t="shared" si="9"/>
        <v>-0.45981781824192036</v>
      </c>
      <c r="J44">
        <f t="shared" si="10"/>
        <v>0.21143242597275971</v>
      </c>
    </row>
    <row r="45" spans="1:20" x14ac:dyDescent="0.25">
      <c r="A45">
        <f t="shared" si="6"/>
        <v>2.5751879699248117</v>
      </c>
      <c r="B45">
        <f t="shared" si="7"/>
        <v>-0.57518796992481169</v>
      </c>
      <c r="D45">
        <f>AVERAGE(B42:B60)</f>
        <v>-3.3834586466165197E-2</v>
      </c>
      <c r="E45">
        <f>AVERAGE(B41:B59)</f>
        <v>6.0150375939849829E-2</v>
      </c>
      <c r="H45">
        <f t="shared" si="8"/>
        <v>4.3578393992411889E-2</v>
      </c>
      <c r="I45">
        <f t="shared" si="9"/>
        <v>7.6722357887287346E-2</v>
      </c>
      <c r="J45">
        <f t="shared" si="10"/>
        <v>5.8863201997850032E-3</v>
      </c>
    </row>
    <row r="46" spans="1:20" x14ac:dyDescent="0.25">
      <c r="A46">
        <f t="shared" si="6"/>
        <v>2.8796992481203008</v>
      </c>
      <c r="B46">
        <f t="shared" si="7"/>
        <v>0.12030075187969924</v>
      </c>
      <c r="H46">
        <f t="shared" si="8"/>
        <v>-4.1163626036207976E-2</v>
      </c>
      <c r="I46">
        <f t="shared" si="9"/>
        <v>-0.14304690027958139</v>
      </c>
      <c r="J46">
        <f t="shared" si="10"/>
        <v>2.0462415679596502E-2</v>
      </c>
    </row>
    <row r="47" spans="1:20" x14ac:dyDescent="0.25">
      <c r="A47">
        <f t="shared" si="6"/>
        <v>3.1842105263157894</v>
      </c>
      <c r="B47">
        <f t="shared" si="7"/>
        <v>-0.18421052631578938</v>
      </c>
      <c r="H47">
        <f t="shared" si="8"/>
        <v>-4.0603632128662984E-3</v>
      </c>
      <c r="I47">
        <f t="shared" si="9"/>
        <v>-0.48466144129841171</v>
      </c>
      <c r="J47">
        <f t="shared" si="10"/>
        <v>0.23489671268145379</v>
      </c>
    </row>
    <row r="48" spans="1:20" x14ac:dyDescent="0.25">
      <c r="A48">
        <f t="shared" si="6"/>
        <v>3.488721804511278</v>
      </c>
      <c r="B48">
        <f t="shared" si="7"/>
        <v>-0.488721804511278</v>
      </c>
      <c r="H48">
        <f t="shared" si="8"/>
        <v>3.3042899610475372E-2</v>
      </c>
      <c r="I48">
        <f t="shared" si="9"/>
        <v>-1.8262759823172421</v>
      </c>
      <c r="J48">
        <f t="shared" si="10"/>
        <v>3.3352839635888074</v>
      </c>
    </row>
    <row r="49" spans="1:10" x14ac:dyDescent="0.25">
      <c r="A49">
        <f t="shared" si="6"/>
        <v>3.7932330827067666</v>
      </c>
      <c r="B49">
        <f t="shared" si="7"/>
        <v>-1.7932330827067666</v>
      </c>
      <c r="H49">
        <f t="shared" si="8"/>
        <v>0.19199144528577863</v>
      </c>
      <c r="I49">
        <f t="shared" si="9"/>
        <v>1.710264193811966</v>
      </c>
      <c r="J49">
        <f t="shared" si="10"/>
        <v>2.9250036126352943</v>
      </c>
    </row>
    <row r="50" spans="1:10" x14ac:dyDescent="0.25">
      <c r="A50">
        <f t="shared" si="6"/>
        <v>4.0977443609022552</v>
      </c>
      <c r="B50">
        <f t="shared" si="7"/>
        <v>1.9022556390977448</v>
      </c>
      <c r="H50">
        <f t="shared" si="8"/>
        <v>-0.25828642329872603</v>
      </c>
      <c r="I50">
        <f t="shared" si="9"/>
        <v>-1.1439692157990178</v>
      </c>
      <c r="J50">
        <f t="shared" si="10"/>
        <v>1.3086655666958198</v>
      </c>
    </row>
    <row r="51" spans="1:10" x14ac:dyDescent="0.25">
      <c r="A51">
        <f t="shared" si="6"/>
        <v>4.4022556390977439</v>
      </c>
      <c r="B51">
        <f t="shared" si="7"/>
        <v>-1.4022556390977439</v>
      </c>
      <c r="H51">
        <f t="shared" si="8"/>
        <v>0.14435268808050039</v>
      </c>
      <c r="I51">
        <f t="shared" si="9"/>
        <v>-1.8511196053737338</v>
      </c>
      <c r="J51">
        <f t="shared" si="10"/>
        <v>3.4266437933990077</v>
      </c>
    </row>
    <row r="52" spans="1:10" x14ac:dyDescent="0.25">
      <c r="A52">
        <f t="shared" si="6"/>
        <v>4.7067669172932334</v>
      </c>
      <c r="B52">
        <f t="shared" si="7"/>
        <v>-1.7067669172932334</v>
      </c>
      <c r="H52">
        <f t="shared" si="8"/>
        <v>0.18145595090384217</v>
      </c>
      <c r="I52">
        <f t="shared" si="9"/>
        <v>-1.1927341463925634</v>
      </c>
      <c r="J52">
        <f t="shared" si="10"/>
        <v>1.4226147439707968</v>
      </c>
    </row>
    <row r="53" spans="1:10" x14ac:dyDescent="0.25">
      <c r="A53">
        <f t="shared" si="6"/>
        <v>5.0112781954887211</v>
      </c>
      <c r="B53">
        <f t="shared" si="7"/>
        <v>-1.0112781954887211</v>
      </c>
      <c r="H53">
        <f t="shared" si="8"/>
        <v>9.6713930875222148E-2</v>
      </c>
      <c r="I53">
        <f t="shared" si="9"/>
        <v>-0.4125034045594328</v>
      </c>
      <c r="J53">
        <f t="shared" si="10"/>
        <v>0.1701590587731231</v>
      </c>
    </row>
    <row r="54" spans="1:10" x14ac:dyDescent="0.25">
      <c r="A54">
        <f t="shared" si="6"/>
        <v>5.3157894736842106</v>
      </c>
      <c r="B54">
        <f t="shared" si="7"/>
        <v>-0.31578947368421062</v>
      </c>
      <c r="H54">
        <f t="shared" si="8"/>
        <v>1.1971910846602353E-2</v>
      </c>
      <c r="I54">
        <f t="shared" si="9"/>
        <v>0.36772733727369838</v>
      </c>
      <c r="J54">
        <f t="shared" si="10"/>
        <v>0.13522339457840432</v>
      </c>
    </row>
    <row r="55" spans="1:10" x14ac:dyDescent="0.25">
      <c r="A55">
        <f t="shared" si="6"/>
        <v>5.6203007518796992</v>
      </c>
      <c r="B55">
        <f t="shared" si="7"/>
        <v>0.37969924812030076</v>
      </c>
      <c r="H55">
        <f t="shared" si="8"/>
        <v>-7.2770109182017567E-2</v>
      </c>
      <c r="I55">
        <f t="shared" si="9"/>
        <v>3.1479580791068296</v>
      </c>
      <c r="J55">
        <f t="shared" si="10"/>
        <v>9.9096400678139602</v>
      </c>
    </row>
    <row r="56" spans="1:10" x14ac:dyDescent="0.25">
      <c r="A56">
        <f t="shared" si="6"/>
        <v>5.9248120300751879</v>
      </c>
      <c r="B56">
        <f t="shared" si="7"/>
        <v>3.0751879699248121</v>
      </c>
      <c r="H56">
        <f t="shared" si="8"/>
        <v>-0.40120269491456068</v>
      </c>
      <c r="I56">
        <f t="shared" si="9"/>
        <v>1.1718793866438841</v>
      </c>
      <c r="J56">
        <f t="shared" si="10"/>
        <v>1.373301296840846</v>
      </c>
    </row>
    <row r="57" spans="1:10" x14ac:dyDescent="0.25">
      <c r="A57">
        <f t="shared" si="6"/>
        <v>6.2293233082706765</v>
      </c>
      <c r="B57">
        <f t="shared" si="7"/>
        <v>0.77067669172932352</v>
      </c>
      <c r="H57">
        <f t="shared" si="8"/>
        <v>-0.12040886638729578</v>
      </c>
      <c r="I57">
        <f t="shared" si="9"/>
        <v>4.5865742799211304</v>
      </c>
      <c r="J57">
        <f t="shared" si="10"/>
        <v>21.036663625234038</v>
      </c>
    </row>
    <row r="58" spans="1:10" x14ac:dyDescent="0.25">
      <c r="A58">
        <f t="shared" si="6"/>
        <v>6.5338345864661651</v>
      </c>
      <c r="B58">
        <f t="shared" si="7"/>
        <v>4.4661654135338349</v>
      </c>
      <c r="H58">
        <f t="shared" si="8"/>
        <v>-0.57068673497180045</v>
      </c>
      <c r="I58">
        <f t="shared" si="9"/>
        <v>-3.2676591296898532</v>
      </c>
      <c r="J58">
        <f t="shared" si="10"/>
        <v>10.677596187845449</v>
      </c>
    </row>
    <row r="59" spans="1:10" x14ac:dyDescent="0.25">
      <c r="A59">
        <f t="shared" si="6"/>
        <v>6.8383458646616537</v>
      </c>
      <c r="B59">
        <f t="shared" si="7"/>
        <v>-3.8383458646616537</v>
      </c>
      <c r="H59">
        <f>$E$43*B59+$E$44</f>
        <v>0.44117879066723387</v>
      </c>
      <c r="I59">
        <f>B60-H59</f>
        <v>-1.5840359335243761</v>
      </c>
      <c r="J59">
        <f t="shared" si="10"/>
        <v>2.5091698386964416</v>
      </c>
    </row>
    <row r="60" spans="1:10" x14ac:dyDescent="0.25">
      <c r="A60">
        <f t="shared" si="6"/>
        <v>7.1428571428571423</v>
      </c>
      <c r="B60">
        <f t="shared" si="7"/>
        <v>-1.1428571428571423</v>
      </c>
    </row>
    <row r="61" spans="1:10" x14ac:dyDescent="0.25">
      <c r="J61">
        <f>AVERAGE(J41:J59)</f>
        <v>3.1973741611735282</v>
      </c>
    </row>
    <row r="66" spans="1:7" x14ac:dyDescent="0.25">
      <c r="A66">
        <v>2</v>
      </c>
      <c r="C66">
        <f>_xlfn.COVARIANCE.P(A66:A84,A67:A85)</f>
        <v>2.6786703601108033</v>
      </c>
      <c r="D66">
        <f>_xlfn.VAR.P(A66:A84)</f>
        <v>6.3434903047091415</v>
      </c>
    </row>
    <row r="67" spans="1:7" x14ac:dyDescent="0.25">
      <c r="A67">
        <v>1</v>
      </c>
      <c r="C67">
        <f>C66/D66</f>
        <v>0.4222707423580786</v>
      </c>
      <c r="F67">
        <f>$C$67*A66+$C$70</f>
        <v>3.4572052401746722</v>
      </c>
      <c r="G67">
        <f>(F67-A67)^2</f>
        <v>6.0378575923418687</v>
      </c>
    </row>
    <row r="68" spans="1:7" x14ac:dyDescent="0.25">
      <c r="A68">
        <v>3</v>
      </c>
      <c r="F68">
        <f t="shared" ref="F68:F85" si="11">$C$67*A67+$C$70</f>
        <v>3.0349344978165935</v>
      </c>
      <c r="G68">
        <f t="shared" ref="G68:G85" si="12">(F68-A68)^2</f>
        <v>1.2204191376975777E-3</v>
      </c>
    </row>
    <row r="69" spans="1:7" x14ac:dyDescent="0.25">
      <c r="A69">
        <v>3</v>
      </c>
      <c r="C69">
        <f>AVERAGE(A67:A85)</f>
        <v>4.3684210526315788</v>
      </c>
      <c r="D69">
        <f>AVERAGE(A66:A84)</f>
        <v>4.1578947368421053</v>
      </c>
      <c r="F69">
        <f t="shared" si="11"/>
        <v>3.8794759825327505</v>
      </c>
      <c r="G69">
        <f t="shared" si="12"/>
        <v>0.77347800385194687</v>
      </c>
    </row>
    <row r="70" spans="1:7" x14ac:dyDescent="0.25">
      <c r="A70">
        <v>2</v>
      </c>
      <c r="C70">
        <f>C69-C67*D69</f>
        <v>2.6126637554585148</v>
      </c>
      <c r="F70">
        <f t="shared" si="11"/>
        <v>3.8794759825327505</v>
      </c>
      <c r="G70">
        <f t="shared" si="12"/>
        <v>3.5324299689174476</v>
      </c>
    </row>
    <row r="71" spans="1:7" x14ac:dyDescent="0.25">
      <c r="A71">
        <v>3</v>
      </c>
      <c r="F71">
        <f t="shared" si="11"/>
        <v>3.4572052401746722</v>
      </c>
      <c r="G71">
        <f>(F71-A71)^2</f>
        <v>0.20903663164317973</v>
      </c>
    </row>
    <row r="72" spans="1:7" x14ac:dyDescent="0.25">
      <c r="A72">
        <v>3</v>
      </c>
      <c r="F72">
        <f t="shared" si="11"/>
        <v>3.8794759825327505</v>
      </c>
      <c r="G72">
        <f t="shared" si="12"/>
        <v>0.77347800385194687</v>
      </c>
    </row>
    <row r="73" spans="1:7" x14ac:dyDescent="0.25">
      <c r="A73">
        <v>3</v>
      </c>
      <c r="F73">
        <f>$C$67*A72+$C$70</f>
        <v>3.8794759825327505</v>
      </c>
      <c r="G73">
        <f t="shared" si="12"/>
        <v>0.77347800385194687</v>
      </c>
    </row>
    <row r="74" spans="1:7" x14ac:dyDescent="0.25">
      <c r="A74">
        <v>2</v>
      </c>
      <c r="F74">
        <f t="shared" si="11"/>
        <v>3.8794759825327505</v>
      </c>
      <c r="G74">
        <f t="shared" si="12"/>
        <v>3.5324299689174476</v>
      </c>
    </row>
    <row r="75" spans="1:7" x14ac:dyDescent="0.25">
      <c r="A75">
        <v>6</v>
      </c>
      <c r="F75">
        <f t="shared" si="11"/>
        <v>3.4572052401746722</v>
      </c>
      <c r="G75">
        <f t="shared" si="12"/>
        <v>6.4658051905951464</v>
      </c>
    </row>
    <row r="76" spans="1:7" x14ac:dyDescent="0.25">
      <c r="A76">
        <v>3</v>
      </c>
      <c r="F76">
        <f t="shared" si="11"/>
        <v>5.1462882096069862</v>
      </c>
      <c r="G76">
        <f t="shared" si="12"/>
        <v>4.6065530786979627</v>
      </c>
    </row>
    <row r="77" spans="1:7" x14ac:dyDescent="0.25">
      <c r="A77">
        <v>3</v>
      </c>
      <c r="F77">
        <f t="shared" si="11"/>
        <v>3.8794759825327505</v>
      </c>
      <c r="G77">
        <f t="shared" si="12"/>
        <v>0.77347800385194687</v>
      </c>
    </row>
    <row r="78" spans="1:7" x14ac:dyDescent="0.25">
      <c r="A78">
        <v>4</v>
      </c>
      <c r="F78">
        <f t="shared" si="11"/>
        <v>3.8794759825327505</v>
      </c>
      <c r="G78">
        <f t="shared" si="12"/>
        <v>1.4526038786445863E-2</v>
      </c>
    </row>
    <row r="79" spans="1:7" x14ac:dyDescent="0.25">
      <c r="A79">
        <v>5</v>
      </c>
      <c r="F79">
        <f t="shared" si="11"/>
        <v>4.3017467248908297</v>
      </c>
      <c r="G79">
        <f t="shared" si="12"/>
        <v>0.48755763620068271</v>
      </c>
    </row>
    <row r="80" spans="1:7" x14ac:dyDescent="0.25">
      <c r="A80">
        <v>6</v>
      </c>
      <c r="F80">
        <f t="shared" si="11"/>
        <v>4.7240174672489079</v>
      </c>
      <c r="G80">
        <f t="shared" si="12"/>
        <v>1.6281314238858917</v>
      </c>
    </row>
    <row r="81" spans="1:9" x14ac:dyDescent="0.25">
      <c r="A81">
        <v>9</v>
      </c>
      <c r="F81">
        <f t="shared" si="11"/>
        <v>5.1462882096069862</v>
      </c>
      <c r="G81">
        <f t="shared" si="12"/>
        <v>14.851094563414128</v>
      </c>
    </row>
    <row r="82" spans="1:9" x14ac:dyDescent="0.25">
      <c r="A82">
        <v>7</v>
      </c>
      <c r="F82">
        <f t="shared" si="11"/>
        <v>6.4131004366812228</v>
      </c>
      <c r="G82">
        <f t="shared" si="12"/>
        <v>0.34445109742377139</v>
      </c>
    </row>
    <row r="83" spans="1:9" x14ac:dyDescent="0.25">
      <c r="A83">
        <v>11</v>
      </c>
      <c r="F83">
        <f t="shared" si="11"/>
        <v>5.5685589519650645</v>
      </c>
      <c r="G83">
        <f t="shared" si="12"/>
        <v>29.50055185827884</v>
      </c>
    </row>
    <row r="84" spans="1:9" x14ac:dyDescent="0.25">
      <c r="A84">
        <v>3</v>
      </c>
      <c r="F84">
        <f t="shared" si="11"/>
        <v>7.2576419213973793</v>
      </c>
      <c r="G84">
        <f t="shared" si="12"/>
        <v>18.127514730840367</v>
      </c>
    </row>
    <row r="85" spans="1:9" x14ac:dyDescent="0.25">
      <c r="A85">
        <v>6</v>
      </c>
      <c r="F85">
        <f t="shared" si="11"/>
        <v>3.8794759825327505</v>
      </c>
      <c r="G85">
        <f t="shared" si="12"/>
        <v>4.4966221086554441</v>
      </c>
    </row>
    <row r="86" spans="1:9" x14ac:dyDescent="0.25">
      <c r="G86">
        <f>AVERAGE(G67:G85)</f>
        <v>5.1015628591128488</v>
      </c>
    </row>
    <row r="92" spans="1:9" x14ac:dyDescent="0.25">
      <c r="B92">
        <f>B41^2</f>
        <v>0.41326530612244949</v>
      </c>
      <c r="H92">
        <f>$A$38*A1^2+$B$38*A1+$C$38</f>
        <v>1.5681818181818248</v>
      </c>
      <c r="I92">
        <f>(B1-H92)^2</f>
        <v>0.18646694214875462</v>
      </c>
    </row>
    <row r="93" spans="1:9" x14ac:dyDescent="0.25">
      <c r="B93">
        <f t="shared" ref="B93:B113" si="13">B42^2</f>
        <v>0.43778619481033376</v>
      </c>
      <c r="H93">
        <f>$A$38*A2^2+$B$38*A2+$C$38</f>
        <v>1.8060492139439557</v>
      </c>
      <c r="I93">
        <f t="shared" ref="I93:I111" si="14">(B2-H93)^2</f>
        <v>0.64971533529966885</v>
      </c>
    </row>
    <row r="94" spans="1:9" x14ac:dyDescent="0.25">
      <c r="B94">
        <f t="shared" si="13"/>
        <v>1.0688139521736675</v>
      </c>
      <c r="H94">
        <f t="shared" ref="H93:H111" si="15">$A$38*A3^2+$B$38*A3+$C$38</f>
        <v>2.0513214855320152</v>
      </c>
      <c r="I94">
        <f t="shared" si="14"/>
        <v>0.89999092381318246</v>
      </c>
    </row>
    <row r="95" spans="1:9" x14ac:dyDescent="0.25">
      <c r="B95">
        <f t="shared" si="13"/>
        <v>0.53191248798688484</v>
      </c>
      <c r="H95">
        <f t="shared" si="15"/>
        <v>2.3039986329460032</v>
      </c>
      <c r="I95">
        <f t="shared" si="14"/>
        <v>0.48441790294103243</v>
      </c>
    </row>
    <row r="96" spans="1:9" x14ac:dyDescent="0.25">
      <c r="B96">
        <f t="shared" si="13"/>
        <v>0.33084120074622608</v>
      </c>
      <c r="H96">
        <f t="shared" si="15"/>
        <v>2.5640806561859204</v>
      </c>
      <c r="I96">
        <f t="shared" si="14"/>
        <v>0.31818698668313855</v>
      </c>
    </row>
    <row r="97" spans="2:9" x14ac:dyDescent="0.25">
      <c r="B97">
        <f t="shared" si="13"/>
        <v>1.4472270902820961E-2</v>
      </c>
      <c r="H97">
        <f t="shared" si="15"/>
        <v>2.8315675552517661</v>
      </c>
      <c r="I97">
        <f t="shared" si="14"/>
        <v>2.8369488443866876E-2</v>
      </c>
    </row>
    <row r="98" spans="2:9" x14ac:dyDescent="0.25">
      <c r="B98">
        <f t="shared" si="13"/>
        <v>3.3933518005540134E-2</v>
      </c>
      <c r="H98">
        <f t="shared" si="15"/>
        <v>3.1064593301435401</v>
      </c>
      <c r="I98">
        <f t="shared" si="14"/>
        <v>1.1333588974611276E-2</v>
      </c>
    </row>
    <row r="99" spans="2:9" x14ac:dyDescent="0.25">
      <c r="B99">
        <f t="shared" si="13"/>
        <v>0.23884900220475982</v>
      </c>
      <c r="H99">
        <f t="shared" si="15"/>
        <v>3.3887559808612426</v>
      </c>
      <c r="I99">
        <f t="shared" si="14"/>
        <v>0.15113121265538684</v>
      </c>
    </row>
    <row r="100" spans="2:9" x14ac:dyDescent="0.25">
      <c r="B100">
        <f t="shared" si="13"/>
        <v>3.2156848889140135</v>
      </c>
      <c r="H100">
        <f t="shared" si="15"/>
        <v>3.6784575074048744</v>
      </c>
      <c r="I100">
        <f t="shared" si="14"/>
        <v>2.817219604163784</v>
      </c>
    </row>
    <row r="101" spans="2:9" x14ac:dyDescent="0.25">
      <c r="B101">
        <f t="shared" si="13"/>
        <v>3.6185765164791692</v>
      </c>
      <c r="H101">
        <f t="shared" si="15"/>
        <v>3.9755639097744346</v>
      </c>
      <c r="I101">
        <f t="shared" si="14"/>
        <v>4.0983414834077738</v>
      </c>
    </row>
    <row r="102" spans="2:9" x14ac:dyDescent="0.25">
      <c r="B102">
        <f t="shared" si="13"/>
        <v>1.966320877381422</v>
      </c>
      <c r="H102">
        <f t="shared" si="15"/>
        <v>4.2800751879699233</v>
      </c>
      <c r="I102">
        <f t="shared" si="14"/>
        <v>1.6385924868562343</v>
      </c>
    </row>
    <row r="103" spans="2:9" x14ac:dyDescent="0.25">
      <c r="B103">
        <f t="shared" si="13"/>
        <v>2.9130533099666471</v>
      </c>
      <c r="H103">
        <f t="shared" si="15"/>
        <v>4.5919913419913412</v>
      </c>
      <c r="I103">
        <f t="shared" si="14"/>
        <v>2.5344364329753915</v>
      </c>
    </row>
    <row r="104" spans="2:9" x14ac:dyDescent="0.25">
      <c r="B104">
        <f t="shared" si="13"/>
        <v>1.022683588670924</v>
      </c>
      <c r="H104">
        <f t="shared" si="15"/>
        <v>4.9113123718386875</v>
      </c>
      <c r="I104">
        <f t="shared" si="14"/>
        <v>0.8304902390662543</v>
      </c>
    </row>
    <row r="105" spans="2:9" x14ac:dyDescent="0.25">
      <c r="B105">
        <f t="shared" si="13"/>
        <v>9.9722991689750753E-2</v>
      </c>
      <c r="H105">
        <f t="shared" si="15"/>
        <v>5.2380382775119623</v>
      </c>
      <c r="I105">
        <f t="shared" si="14"/>
        <v>5.666222156086196E-2</v>
      </c>
    </row>
    <row r="106" spans="2:9" x14ac:dyDescent="0.25">
      <c r="B106">
        <f t="shared" si="13"/>
        <v>0.14417151902312172</v>
      </c>
      <c r="H106">
        <f t="shared" si="15"/>
        <v>5.5721690590111663</v>
      </c>
      <c r="I106">
        <f t="shared" si="14"/>
        <v>0.18303931406739088</v>
      </c>
    </row>
    <row r="107" spans="2:9" x14ac:dyDescent="0.25">
      <c r="B107">
        <f t="shared" si="13"/>
        <v>9.4567810503702869</v>
      </c>
      <c r="H107">
        <f t="shared" si="15"/>
        <v>5.9137047163362988</v>
      </c>
      <c r="I107">
        <f t="shared" si="14"/>
        <v>9.5252185779648055</v>
      </c>
    </row>
    <row r="108" spans="2:9" x14ac:dyDescent="0.25">
      <c r="B108">
        <f t="shared" si="13"/>
        <v>0.59394256317485472</v>
      </c>
      <c r="H108">
        <f t="shared" si="15"/>
        <v>6.2626452494873597</v>
      </c>
      <c r="I108">
        <f t="shared" si="14"/>
        <v>0.5436920281035581</v>
      </c>
    </row>
    <row r="109" spans="2:9" x14ac:dyDescent="0.25">
      <c r="B109">
        <f t="shared" si="13"/>
        <v>19.946633501045852</v>
      </c>
      <c r="H109">
        <f t="shared" si="15"/>
        <v>6.618990658464349</v>
      </c>
      <c r="I109">
        <f t="shared" si="14"/>
        <v>19.193242850622639</v>
      </c>
    </row>
    <row r="110" spans="2:9" x14ac:dyDescent="0.25">
      <c r="B110">
        <f t="shared" si="13"/>
        <v>14.732898976765219</v>
      </c>
      <c r="H110">
        <f t="shared" si="15"/>
        <v>6.9827409432672676</v>
      </c>
      <c r="I110">
        <f t="shared" si="14"/>
        <v>15.862225421177444</v>
      </c>
    </row>
    <row r="111" spans="2:9" x14ac:dyDescent="0.25">
      <c r="B111">
        <f t="shared" si="13"/>
        <v>1.3061224489795906</v>
      </c>
      <c r="H111">
        <f t="shared" si="15"/>
        <v>7.3538961038961146</v>
      </c>
      <c r="I111">
        <f t="shared" si="14"/>
        <v>1.8330346601450787</v>
      </c>
    </row>
    <row r="113" spans="2:12" x14ac:dyDescent="0.25">
      <c r="B113">
        <f>AVERAGE(B92:B111)</f>
        <v>3.1043233082706769</v>
      </c>
      <c r="C113">
        <f>1-B113/_xlfn.VAR.P(B1:B20)</f>
        <v>0.49829118250170878</v>
      </c>
      <c r="D113">
        <f>_xlfn.F.INV.RT(0.05,1,18)</f>
        <v>4.4138734191705664</v>
      </c>
      <c r="I113">
        <f>AVERAGE(I92:I111)</f>
        <v>3.092290385053543</v>
      </c>
      <c r="J113">
        <f>1-I113/_xlfn.VAR.P(B1:B20)</f>
        <v>0.500235897365084</v>
      </c>
      <c r="K113" t="s">
        <v>1</v>
      </c>
      <c r="L1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Сёмин</dc:creator>
  <cp:lastModifiedBy>Владислав Семин</cp:lastModifiedBy>
  <dcterms:created xsi:type="dcterms:W3CDTF">2023-02-15T08:04:33Z</dcterms:created>
  <dcterms:modified xsi:type="dcterms:W3CDTF">2023-03-12T18:20:04Z</dcterms:modified>
</cp:coreProperties>
</file>