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 Семин\Documents\Проги\6 семестр\ТДСП\долгосрок 1\"/>
    </mc:Choice>
  </mc:AlternateContent>
  <xr:revisionPtr revIDLastSave="0" documentId="13_ncr:1_{3F3C7A3E-7201-43DF-B529-28FE22A22D09}" xr6:coauthVersionLast="47" xr6:coauthVersionMax="47" xr10:uidLastSave="{00000000-0000-0000-0000-000000000000}"/>
  <bookViews>
    <workbookView xWindow="-120" yWindow="-120" windowWidth="29040" windowHeight="15720" xr2:uid="{4119948C-0EB6-446A-B16B-9D2B64714A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33" i="1" s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1" i="1"/>
  <c r="AM31" i="1"/>
  <c r="AM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K7" i="1"/>
  <c r="AK6" i="1"/>
  <c r="AK5" i="1"/>
  <c r="AK3" i="1"/>
  <c r="AK2" i="1"/>
  <c r="AK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1" i="1"/>
  <c r="A101" i="1"/>
  <c r="AD33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1" i="1"/>
  <c r="AC3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1" i="1"/>
  <c r="N1" i="1"/>
  <c r="Z8" i="1"/>
  <c r="Z7" i="1"/>
  <c r="Z6" i="1"/>
  <c r="Z5" i="1"/>
  <c r="Z3" i="1"/>
  <c r="Z2" i="1"/>
  <c r="Z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1" i="1"/>
  <c r="O3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" i="1"/>
  <c r="N31" i="1"/>
  <c r="N1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J10" i="1"/>
  <c r="J11" i="1"/>
  <c r="J7" i="1"/>
  <c r="J6" i="1"/>
  <c r="J5" i="1"/>
  <c r="G1" i="1"/>
  <c r="J1" i="1" s="1"/>
  <c r="J3" i="1" s="1"/>
  <c r="J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3" i="1"/>
  <c r="D2" i="1"/>
  <c r="D1" i="1"/>
</calcChain>
</file>

<file path=xl/sharedStrings.xml><?xml version="1.0" encoding="utf-8"?>
<sst xmlns="http://schemas.openxmlformats.org/spreadsheetml/2006/main" count="21" uniqueCount="13">
  <si>
    <t>lnb</t>
  </si>
  <si>
    <t>cov(I,lnX)</t>
  </si>
  <si>
    <t>D(I)</t>
  </si>
  <si>
    <t>ср lnX</t>
  </si>
  <si>
    <t>cр I</t>
  </si>
  <si>
    <t>ln a</t>
  </si>
  <si>
    <t>a</t>
  </si>
  <si>
    <t>b</t>
  </si>
  <si>
    <t>cov(lnX,lnI)</t>
  </si>
  <si>
    <t>D(lnI)</t>
  </si>
  <si>
    <t>ср lnI</t>
  </si>
  <si>
    <t>cov(I,1/X)</t>
  </si>
  <si>
    <t>ср 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</si>
</sst>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&lt;=0.05]##0.00;[=999999999]&quot;...&quot;;##0.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Arial Cyr"/>
      <charset val="204"/>
    </font>
    <font>
      <sz val="9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64" fontId="2" fillId="0" borderId="0" xfId="1" applyNumberFormat="1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164" fontId="2" fillId="0" borderId="0" xfId="1" applyNumberFormat="1" applyFont="1" applyAlignment="1">
      <alignment horizontal="right" wrapText="1"/>
    </xf>
    <xf numFmtId="164" fontId="2" fillId="0" borderId="0" xfId="1" applyNumberFormat="1" applyFont="1"/>
    <xf numFmtId="164" fontId="2" fillId="0" borderId="0" xfId="1" applyNumberFormat="1" applyFont="1" applyAlignment="1">
      <alignment wrapText="1"/>
    </xf>
    <xf numFmtId="164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164" fontId="2" fillId="0" borderId="0" xfId="1" applyNumberFormat="1" applyFont="1" applyAlignment="1">
      <alignment horizontal="left" vertical="top" wrapText="1"/>
    </xf>
    <xf numFmtId="0" fontId="3" fillId="0" borderId="0" xfId="1" applyFont="1" applyAlignment="1">
      <alignment wrapText="1"/>
    </xf>
    <xf numFmtId="11" fontId="0" fillId="0" borderId="0" xfId="0" applyNumberFormat="1"/>
    <xf numFmtId="164" fontId="0" fillId="0" borderId="0" xfId="0" applyNumberFormat="1"/>
    <xf numFmtId="0" fontId="2" fillId="0" borderId="0" xfId="1" applyNumberFormat="1" applyFont="1"/>
    <xf numFmtId="0" fontId="0" fillId="0" borderId="0" xfId="0" applyNumberFormat="1"/>
    <xf numFmtId="0" fontId="3" fillId="0" borderId="0" xfId="1" applyNumberFormat="1" applyFont="1" applyAlignment="1">
      <alignment wrapText="1"/>
    </xf>
  </cellXfs>
  <cellStyles count="3">
    <cellStyle name="Обычный" xfId="0" builtinId="0"/>
    <cellStyle name="Обычный 2" xfId="1" xr:uid="{9958DCAC-8B47-48B6-BDC5-31D40E487FD6}"/>
    <cellStyle name="Обычный 2 2" xfId="2" xr:uid="{2ABB78AB-FE64-4E4D-AF5D-1CE8330F22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91DD-7BA8-42F7-8C9A-D88CAF4EE96F}">
  <dimension ref="A1:AN101"/>
  <sheetViews>
    <sheetView tabSelected="1" workbookViewId="0">
      <selection activeCell="A9" sqref="A9"/>
    </sheetView>
  </sheetViews>
  <sheetFormatPr defaultRowHeight="15" x14ac:dyDescent="0.25"/>
  <cols>
    <col min="1" max="1" width="12" bestFit="1" customWidth="1"/>
    <col min="7" max="7" width="10.7109375" customWidth="1"/>
    <col min="10" max="10" width="12.7109375" bestFit="1" customWidth="1"/>
    <col min="13" max="13" width="12" bestFit="1" customWidth="1"/>
    <col min="17" max="17" width="12" bestFit="1" customWidth="1"/>
    <col min="19" max="19" width="12" bestFit="1" customWidth="1"/>
    <col min="21" max="21" width="11.42578125" bestFit="1" customWidth="1"/>
    <col min="24" max="24" width="12.7109375" bestFit="1" customWidth="1"/>
    <col min="25" max="25" width="12.42578125" customWidth="1"/>
    <col min="26" max="26" width="11.42578125" bestFit="1" customWidth="1"/>
    <col min="29" max="30" width="11.42578125" bestFit="1" customWidth="1"/>
    <col min="31" max="31" width="12" bestFit="1" customWidth="1"/>
  </cols>
  <sheetData>
    <row r="1" spans="1:40" x14ac:dyDescent="0.25">
      <c r="A1" s="1">
        <v>1990</v>
      </c>
      <c r="B1" s="2">
        <v>21</v>
      </c>
      <c r="C1" s="10">
        <v>1</v>
      </c>
      <c r="D1" s="5">
        <f>AVERAGE(B1:B31)</f>
        <v>20.735483870967741</v>
      </c>
      <c r="E1" s="5"/>
      <c r="F1" s="5"/>
      <c r="G1" s="10">
        <f>LN(B1)</f>
        <v>3.044522437723423</v>
      </c>
      <c r="H1" s="5"/>
      <c r="I1" s="5" t="s">
        <v>1</v>
      </c>
      <c r="J1" s="10">
        <f>_xlfn.COVARIANCE.P(C1:C31,G1:G31)</f>
        <v>1.4822110837265829</v>
      </c>
      <c r="K1" s="5"/>
      <c r="L1" s="5"/>
      <c r="M1" s="5"/>
      <c r="N1" s="4">
        <f>$J$10*$J$11^C1</f>
        <v>15.349667818827335</v>
      </c>
      <c r="O1" s="4">
        <f>(B1-N1)^2</f>
        <v>31.926253757595447</v>
      </c>
      <c r="P1" s="6"/>
      <c r="Q1" s="7"/>
      <c r="R1" s="7"/>
      <c r="S1" s="7"/>
      <c r="T1" s="7"/>
      <c r="U1" s="11">
        <f>LN(C1)</f>
        <v>0</v>
      </c>
      <c r="V1" s="7"/>
      <c r="W1" s="7"/>
      <c r="X1" s="7"/>
      <c r="Y1" s="12" t="s">
        <v>8</v>
      </c>
      <c r="Z1" s="11">
        <f>_xlfn.COVARIANCE.P(U1:U31,G1:G31)</f>
        <v>0.10067731583088613</v>
      </c>
      <c r="AA1" s="7"/>
      <c r="AB1" s="4"/>
      <c r="AC1" s="13">
        <f>$Z$8*C1^$Z$3</f>
        <v>14.139941487750686</v>
      </c>
      <c r="AD1" s="18">
        <f>(B1-AC1)^2</f>
        <v>47.060402791484265</v>
      </c>
      <c r="AE1" s="6"/>
      <c r="AF1" s="6"/>
      <c r="AG1" s="6"/>
      <c r="AH1" s="16">
        <f>1/B1</f>
        <v>4.7619047619047616E-2</v>
      </c>
      <c r="AJ1" t="s">
        <v>11</v>
      </c>
      <c r="AK1">
        <f>_xlfn.COVARIANCE.P(AH1:AH31,C1:C31)</f>
        <v>-7.1664299809056017E-2</v>
      </c>
      <c r="AM1">
        <f>1/($AK$3*C1+$AK$7)</f>
        <v>15.648953937164997</v>
      </c>
      <c r="AN1" s="17">
        <f>(AM1-B1)^2</f>
        <v>28.633693966581987</v>
      </c>
    </row>
    <row r="2" spans="1:40" x14ac:dyDescent="0.25">
      <c r="A2" s="1">
        <v>1991</v>
      </c>
      <c r="B2" s="2">
        <v>17.3</v>
      </c>
      <c r="C2">
        <v>2</v>
      </c>
      <c r="D2">
        <f>_xlfn.VAR.P(B1:B31)</f>
        <v>20.046160249739902</v>
      </c>
      <c r="G2" s="10">
        <f t="shared" ref="G2:G31" si="0">LN(B2)</f>
        <v>2.8507065015037334</v>
      </c>
      <c r="I2" t="s">
        <v>2</v>
      </c>
      <c r="J2">
        <f>_xlfn.VAR.P(C1:C31)</f>
        <v>80</v>
      </c>
      <c r="N2" s="4">
        <f t="shared" ref="N2:N30" si="1">$J$10*$J$11^C2</f>
        <v>15.636711828647913</v>
      </c>
      <c r="O2" s="4">
        <f t="shared" ref="O2:O31" si="2">(B2-N2)^2</f>
        <v>2.766527540959772</v>
      </c>
      <c r="U2" s="11">
        <f t="shared" ref="U2:U31" si="3">LN(C2)</f>
        <v>0.69314718055994529</v>
      </c>
      <c r="Y2" t="s">
        <v>9</v>
      </c>
      <c r="Z2">
        <f>_xlfn.VAR.P(U1:U31)</f>
        <v>0.70448106462271987</v>
      </c>
      <c r="AC2" s="13">
        <f t="shared" ref="AC2:AC30" si="4">$Z$8*C2^$Z$3</f>
        <v>15.612331988206252</v>
      </c>
      <c r="AD2" s="18">
        <f t="shared" ref="AD2:AD31" si="5">(B2-AC2)^2</f>
        <v>2.8482233180318643</v>
      </c>
      <c r="AH2" s="16">
        <f t="shared" ref="AH2:AH31" si="6">1/B2</f>
        <v>5.7803468208092484E-2</v>
      </c>
      <c r="AJ2" t="s">
        <v>2</v>
      </c>
      <c r="AK2">
        <f>_xlfn.VAR.P(C1:C31)</f>
        <v>80</v>
      </c>
      <c r="AM2">
        <f t="shared" ref="AM2:AM31" si="7">1/($AK$3*C2+$AK$7)</f>
        <v>15.871446083352103</v>
      </c>
      <c r="AN2" s="17">
        <f t="shared" ref="AN2:AN31" si="8">(AM2-B2)^2</f>
        <v>2.0407662927700496</v>
      </c>
    </row>
    <row r="3" spans="1:40" x14ac:dyDescent="0.25">
      <c r="A3" s="1">
        <v>1992</v>
      </c>
      <c r="B3" s="2">
        <v>19.600000000000001</v>
      </c>
      <c r="C3" s="10">
        <v>3</v>
      </c>
      <c r="D3">
        <f>1-7.53/D2</f>
        <v>0.62436696573361461</v>
      </c>
      <c r="G3" s="10">
        <f t="shared" si="0"/>
        <v>2.9755295662364718</v>
      </c>
      <c r="I3" t="s">
        <v>0</v>
      </c>
      <c r="J3">
        <f>J1/J2</f>
        <v>1.8527638546582285E-2</v>
      </c>
      <c r="N3" s="4">
        <f t="shared" si="1"/>
        <v>15.929123659097991</v>
      </c>
      <c r="O3" s="4">
        <f t="shared" si="2"/>
        <v>13.475333110194134</v>
      </c>
      <c r="U3" s="11">
        <f t="shared" si="3"/>
        <v>1.0986122886681098</v>
      </c>
      <c r="Y3" t="s">
        <v>6</v>
      </c>
      <c r="Z3">
        <f>Z1/Z2</f>
        <v>0.14290989621531303</v>
      </c>
      <c r="AC3" s="13">
        <f t="shared" si="4"/>
        <v>16.54371200823654</v>
      </c>
      <c r="AD3" s="18">
        <f t="shared" si="5"/>
        <v>9.3408962885975342</v>
      </c>
      <c r="AH3" s="16">
        <f t="shared" si="6"/>
        <v>5.10204081632653E-2</v>
      </c>
      <c r="AJ3" t="s">
        <v>6</v>
      </c>
      <c r="AK3">
        <f>AK1/AK2</f>
        <v>-8.9580374761320022E-4</v>
      </c>
      <c r="AM3">
        <f t="shared" si="7"/>
        <v>16.100356130907088</v>
      </c>
      <c r="AN3" s="17">
        <f t="shared" si="8"/>
        <v>12.24750721047962</v>
      </c>
    </row>
    <row r="4" spans="1:40" x14ac:dyDescent="0.25">
      <c r="A4" s="1">
        <v>1993</v>
      </c>
      <c r="B4" s="2">
        <v>18.2</v>
      </c>
      <c r="C4">
        <v>4</v>
      </c>
      <c r="G4" s="10">
        <f t="shared" si="0"/>
        <v>2.9014215940827497</v>
      </c>
      <c r="N4" s="4">
        <f t="shared" si="1"/>
        <v>16.227003690249354</v>
      </c>
      <c r="O4" s="4">
        <f t="shared" si="2"/>
        <v>3.8927144382896626</v>
      </c>
      <c r="U4" s="11">
        <f t="shared" si="3"/>
        <v>1.3862943611198906</v>
      </c>
      <c r="AC4" s="13">
        <f t="shared" si="4"/>
        <v>17.238042344172523</v>
      </c>
      <c r="AD4" s="18">
        <f t="shared" si="5"/>
        <v>0.92536253160509241</v>
      </c>
      <c r="AH4" s="16">
        <f t="shared" si="6"/>
        <v>5.4945054945054944E-2</v>
      </c>
      <c r="AM4">
        <f t="shared" si="7"/>
        <v>16.335965835058893</v>
      </c>
      <c r="AN4" s="17">
        <f t="shared" si="8"/>
        <v>3.4746233680676877</v>
      </c>
    </row>
    <row r="5" spans="1:40" x14ac:dyDescent="0.25">
      <c r="A5" s="1">
        <v>1994</v>
      </c>
      <c r="B5" s="2">
        <v>15.3</v>
      </c>
      <c r="C5" s="10">
        <v>5</v>
      </c>
      <c r="G5" s="10">
        <f t="shared" si="0"/>
        <v>2.7278528283983898</v>
      </c>
      <c r="I5" t="s">
        <v>3</v>
      </c>
      <c r="J5">
        <f>AVERAGE(G1:G31)</f>
        <v>3.0090084115305076</v>
      </c>
      <c r="N5" s="4">
        <f t="shared" si="1"/>
        <v>16.530454179315267</v>
      </c>
      <c r="O5" s="4">
        <f t="shared" si="2"/>
        <v>1.5140174873944061</v>
      </c>
      <c r="U5" s="11">
        <f t="shared" si="3"/>
        <v>1.6094379124341003</v>
      </c>
      <c r="Y5" t="s">
        <v>3</v>
      </c>
      <c r="Z5">
        <f>AVERAGE(G1:G31)</f>
        <v>3.0090084115305076</v>
      </c>
      <c r="AC5" s="13">
        <f t="shared" si="4"/>
        <v>17.796612450647643</v>
      </c>
      <c r="AD5" s="18">
        <f t="shared" si="5"/>
        <v>6.2330737287288276</v>
      </c>
      <c r="AH5" s="16">
        <f t="shared" si="6"/>
        <v>6.535947712418301E-2</v>
      </c>
      <c r="AJ5" t="s">
        <v>12</v>
      </c>
      <c r="AK5">
        <f>AVERAGE(AH1:AH31)</f>
        <v>5.0464978644827359E-2</v>
      </c>
      <c r="AM5">
        <f t="shared" si="7"/>
        <v>16.578573688591376</v>
      </c>
      <c r="AN5" s="17">
        <f t="shared" si="8"/>
        <v>1.6347506771581561</v>
      </c>
    </row>
    <row r="6" spans="1:40" x14ac:dyDescent="0.25">
      <c r="A6" s="1">
        <v>1995</v>
      </c>
      <c r="B6" s="2">
        <v>13.9</v>
      </c>
      <c r="C6">
        <v>6</v>
      </c>
      <c r="G6" s="10">
        <f t="shared" si="0"/>
        <v>2.631888840136646</v>
      </c>
      <c r="I6" t="s">
        <v>4</v>
      </c>
      <c r="J6">
        <f>AVERAGE(C1:C31)</f>
        <v>16</v>
      </c>
      <c r="N6" s="4">
        <f t="shared" si="1"/>
        <v>16.839579295753683</v>
      </c>
      <c r="O6" s="4">
        <f t="shared" si="2"/>
        <v>8.6411264360237183</v>
      </c>
      <c r="U6" s="11">
        <f t="shared" si="3"/>
        <v>1.791759469228055</v>
      </c>
      <c r="Y6" t="s">
        <v>10</v>
      </c>
      <c r="Z6">
        <f>AVERAGE(U1:U31)</f>
        <v>2.5191039855908168</v>
      </c>
      <c r="AC6" s="13">
        <f t="shared" si="4"/>
        <v>18.26640685985965</v>
      </c>
      <c r="AD6" s="18">
        <f t="shared" si="5"/>
        <v>19.065508865829408</v>
      </c>
      <c r="AH6" s="16">
        <f t="shared" si="6"/>
        <v>7.1942446043165464E-2</v>
      </c>
      <c r="AJ6" t="s">
        <v>4</v>
      </c>
      <c r="AK6">
        <f>AVERAGE(C1:C31)</f>
        <v>16</v>
      </c>
      <c r="AM6">
        <f t="shared" si="7"/>
        <v>16.828496183439018</v>
      </c>
      <c r="AN6" s="17">
        <f t="shared" si="8"/>
        <v>8.5760898964168923</v>
      </c>
    </row>
    <row r="7" spans="1:40" x14ac:dyDescent="0.25">
      <c r="A7" s="1">
        <v>1996</v>
      </c>
      <c r="B7" s="2">
        <v>15.5</v>
      </c>
      <c r="C7" s="10">
        <v>7</v>
      </c>
      <c r="G7" s="10">
        <f t="shared" si="0"/>
        <v>2.7408400239252009</v>
      </c>
      <c r="I7" t="s">
        <v>5</v>
      </c>
      <c r="J7">
        <f>J5-J3*J6</f>
        <v>2.7125661947851909</v>
      </c>
      <c r="N7" s="4">
        <f t="shared" si="1"/>
        <v>17.154485157026844</v>
      </c>
      <c r="O7" s="4">
        <f t="shared" si="2"/>
        <v>2.7373211348221411</v>
      </c>
      <c r="U7" s="11">
        <f t="shared" si="3"/>
        <v>1.9459101490553132</v>
      </c>
      <c r="Y7" t="s">
        <v>0</v>
      </c>
      <c r="Z7">
        <f>Z5-Z3*Z6</f>
        <v>2.6490035223941426</v>
      </c>
      <c r="AC7" s="13">
        <f t="shared" si="4"/>
        <v>18.673274674437341</v>
      </c>
      <c r="AD7" s="18">
        <f t="shared" si="5"/>
        <v>10.06967215942541</v>
      </c>
      <c r="AH7" s="16">
        <f t="shared" si="6"/>
        <v>6.4516129032258063E-2</v>
      </c>
      <c r="AJ7" t="s">
        <v>7</v>
      </c>
      <c r="AK7">
        <f>AK5-AK3*AK6</f>
        <v>6.4797838606638569E-2</v>
      </c>
      <c r="AM7">
        <f t="shared" si="7"/>
        <v>17.086069188140751</v>
      </c>
      <c r="AN7" s="17">
        <f t="shared" si="8"/>
        <v>2.5156154695694615</v>
      </c>
    </row>
    <row r="8" spans="1:40" x14ac:dyDescent="0.25">
      <c r="A8" s="1">
        <v>1997</v>
      </c>
      <c r="B8" s="2">
        <v>18.399999999999999</v>
      </c>
      <c r="C8">
        <v>8</v>
      </c>
      <c r="G8" s="10">
        <f t="shared" si="0"/>
        <v>2.91235066461494</v>
      </c>
      <c r="N8" s="4">
        <f t="shared" si="1"/>
        <v>17.475279865029638</v>
      </c>
      <c r="O8" s="4">
        <f t="shared" si="2"/>
        <v>0.85510732801960243</v>
      </c>
      <c r="U8" s="11">
        <f t="shared" si="3"/>
        <v>2.0794415416798357</v>
      </c>
      <c r="Y8" t="s">
        <v>7</v>
      </c>
      <c r="Z8">
        <f>EXP(Z7)</f>
        <v>14.139941487750686</v>
      </c>
      <c r="AC8" s="13">
        <f t="shared" si="4"/>
        <v>19.033037734782724</v>
      </c>
      <c r="AD8" s="18">
        <f t="shared" si="5"/>
        <v>0.40073677365884391</v>
      </c>
      <c r="AH8" s="16">
        <f t="shared" si="6"/>
        <v>5.4347826086956527E-2</v>
      </c>
      <c r="AM8">
        <f t="shared" si="7"/>
        <v>17.35164945375794</v>
      </c>
      <c r="AN8" s="17">
        <f t="shared" si="8"/>
        <v>1.099038867806023</v>
      </c>
    </row>
    <row r="9" spans="1:40" x14ac:dyDescent="0.25">
      <c r="A9" s="1">
        <v>1998</v>
      </c>
      <c r="B9" s="2">
        <v>13.5</v>
      </c>
      <c r="C9" s="10">
        <v>9</v>
      </c>
      <c r="G9" s="10">
        <f t="shared" si="0"/>
        <v>2.6026896854443837</v>
      </c>
      <c r="N9" s="4">
        <f t="shared" si="1"/>
        <v>17.80207354319916</v>
      </c>
      <c r="O9" s="4">
        <f t="shared" si="2"/>
        <v>18.507836771094176</v>
      </c>
      <c r="U9" s="11">
        <f t="shared" si="3"/>
        <v>2.1972245773362196</v>
      </c>
      <c r="AC9" s="13">
        <f t="shared" si="4"/>
        <v>19.356120196718571</v>
      </c>
      <c r="AD9" s="18">
        <f t="shared" si="5"/>
        <v>34.294143758415153</v>
      </c>
      <c r="AH9" s="16">
        <f t="shared" si="6"/>
        <v>7.407407407407407E-2</v>
      </c>
      <c r="AM9">
        <f t="shared" si="7"/>
        <v>17.625616262454841</v>
      </c>
      <c r="AN9" s="17">
        <f t="shared" si="8"/>
        <v>17.020709545031849</v>
      </c>
    </row>
    <row r="10" spans="1:40" x14ac:dyDescent="0.25">
      <c r="A10" s="1">
        <v>1999</v>
      </c>
      <c r="B10" s="2">
        <v>15.7</v>
      </c>
      <c r="C10">
        <v>10</v>
      </c>
      <c r="G10" s="10">
        <f t="shared" si="0"/>
        <v>2.7536607123542622</v>
      </c>
      <c r="I10" t="s">
        <v>6</v>
      </c>
      <c r="J10">
        <f>EXP(J7)</f>
        <v>15.06789309224717</v>
      </c>
      <c r="N10" s="4">
        <f t="shared" si="1"/>
        <v>18.134978374318241</v>
      </c>
      <c r="O10" s="4">
        <f t="shared" si="2"/>
        <v>5.9291196833975057</v>
      </c>
      <c r="U10" s="11">
        <f t="shared" si="3"/>
        <v>2.3025850929940459</v>
      </c>
      <c r="AC10" s="13">
        <f t="shared" si="4"/>
        <v>19.64977168297705</v>
      </c>
      <c r="AD10" s="18">
        <f t="shared" si="5"/>
        <v>15.600696347647366</v>
      </c>
      <c r="AH10" s="16">
        <f t="shared" si="6"/>
        <v>6.3694267515923567E-2</v>
      </c>
      <c r="AM10">
        <f t="shared" si="7"/>
        <v>17.90837323476206</v>
      </c>
      <c r="AN10" s="17">
        <f t="shared" si="8"/>
        <v>4.8769123440134461</v>
      </c>
    </row>
    <row r="11" spans="1:40" x14ac:dyDescent="0.25">
      <c r="A11" s="1">
        <v>2000</v>
      </c>
      <c r="B11" s="2">
        <v>16.100000000000001</v>
      </c>
      <c r="C11" s="10">
        <v>11</v>
      </c>
      <c r="G11" s="10">
        <f t="shared" si="0"/>
        <v>2.7788192719904172</v>
      </c>
      <c r="I11" t="s">
        <v>7</v>
      </c>
      <c r="J11">
        <f>EXP(J3)</f>
        <v>1.0187003401772969</v>
      </c>
      <c r="N11" s="4">
        <f t="shared" si="1"/>
        <v>18.474108639025914</v>
      </c>
      <c r="O11" s="4">
        <f t="shared" si="2"/>
        <v>5.6363918298974713</v>
      </c>
      <c r="U11" s="11">
        <f t="shared" si="3"/>
        <v>2.3978952727983707</v>
      </c>
      <c r="AC11" s="13">
        <f t="shared" si="4"/>
        <v>19.919247731590097</v>
      </c>
      <c r="AD11" s="18">
        <f t="shared" si="5"/>
        <v>14.586653235256094</v>
      </c>
      <c r="AH11" s="16">
        <f t="shared" si="6"/>
        <v>6.2111801242236017E-2</v>
      </c>
      <c r="AM11">
        <f t="shared" si="7"/>
        <v>18.200350313633109</v>
      </c>
      <c r="AN11" s="17">
        <f t="shared" si="8"/>
        <v>4.4114714399786941</v>
      </c>
    </row>
    <row r="12" spans="1:40" x14ac:dyDescent="0.25">
      <c r="A12" s="1">
        <v>2001</v>
      </c>
      <c r="B12" s="8">
        <v>20.6</v>
      </c>
      <c r="C12">
        <v>12</v>
      </c>
      <c r="G12" s="10">
        <f t="shared" si="0"/>
        <v>3.0252910757955354</v>
      </c>
      <c r="N12" s="4">
        <f t="shared" si="1"/>
        <v>18.81958075504804</v>
      </c>
      <c r="O12" s="4">
        <f t="shared" si="2"/>
        <v>3.1698926877953113</v>
      </c>
      <c r="U12" s="11">
        <f t="shared" si="3"/>
        <v>2.4849066497880004</v>
      </c>
      <c r="AC12" s="13">
        <f t="shared" si="4"/>
        <v>20.168485730639482</v>
      </c>
      <c r="AD12" s="18">
        <f t="shared" si="5"/>
        <v>0.18620456466174309</v>
      </c>
      <c r="AH12" s="16">
        <f t="shared" si="6"/>
        <v>4.8543689320388349E-2</v>
      </c>
      <c r="AM12">
        <f t="shared" si="7"/>
        <v>18.502005945805486</v>
      </c>
      <c r="AN12" s="17">
        <f t="shared" si="8"/>
        <v>4.4015790514355393</v>
      </c>
    </row>
    <row r="13" spans="1:40" x14ac:dyDescent="0.25">
      <c r="A13" s="1">
        <v>2002</v>
      </c>
      <c r="B13" s="8">
        <v>20.7</v>
      </c>
      <c r="C13" s="10">
        <v>13</v>
      </c>
      <c r="G13" s="10">
        <f t="shared" si="0"/>
        <v>3.0301337002713233</v>
      </c>
      <c r="N13" s="4">
        <f t="shared" si="1"/>
        <v>19.171513317161551</v>
      </c>
      <c r="O13" s="4">
        <f t="shared" si="2"/>
        <v>2.3362715396144824</v>
      </c>
      <c r="U13" s="11">
        <f t="shared" si="3"/>
        <v>2.5649493574615367</v>
      </c>
      <c r="AC13" s="13">
        <f t="shared" si="4"/>
        <v>20.400515474045687</v>
      </c>
      <c r="AD13" s="18">
        <f t="shared" si="5"/>
        <v>8.9690981286079358E-2</v>
      </c>
      <c r="AH13" s="16">
        <f t="shared" si="6"/>
        <v>4.8309178743961352E-2</v>
      </c>
      <c r="AM13">
        <f t="shared" si="7"/>
        <v>18.813829483743152</v>
      </c>
      <c r="AN13" s="17">
        <f t="shared" si="8"/>
        <v>3.5576392163966206</v>
      </c>
    </row>
    <row r="14" spans="1:40" x14ac:dyDescent="0.25">
      <c r="A14" s="1">
        <v>2003</v>
      </c>
      <c r="B14" s="8">
        <v>17.100000000000001</v>
      </c>
      <c r="C14">
        <v>14</v>
      </c>
      <c r="G14" s="10">
        <f t="shared" si="0"/>
        <v>2.8390784635086144</v>
      </c>
      <c r="N14" s="4">
        <f t="shared" si="1"/>
        <v>19.530027137906046</v>
      </c>
      <c r="O14" s="4">
        <f t="shared" si="2"/>
        <v>5.9050318909598438</v>
      </c>
      <c r="U14" s="11">
        <f t="shared" si="3"/>
        <v>2.6390573296152584</v>
      </c>
      <c r="AC14" s="13">
        <f t="shared" si="4"/>
        <v>20.617720644518414</v>
      </c>
      <c r="AD14" s="18">
        <f t="shared" si="5"/>
        <v>12.374358532871035</v>
      </c>
      <c r="AH14" s="16">
        <f t="shared" si="6"/>
        <v>5.8479532163742687E-2</v>
      </c>
      <c r="AM14">
        <f t="shared" si="7"/>
        <v>19.136343834629436</v>
      </c>
      <c r="AN14" s="17">
        <f t="shared" si="8"/>
        <v>4.1466962128333096</v>
      </c>
    </row>
    <row r="15" spans="1:40" x14ac:dyDescent="0.25">
      <c r="A15" s="1">
        <v>2004</v>
      </c>
      <c r="B15" s="2">
        <v>19.8</v>
      </c>
      <c r="C15" s="10">
        <v>15</v>
      </c>
      <c r="G15" s="10">
        <f t="shared" si="0"/>
        <v>2.9856819377004897</v>
      </c>
      <c r="N15" s="4">
        <f t="shared" si="1"/>
        <v>19.895245289056732</v>
      </c>
      <c r="O15" s="4">
        <f t="shared" si="2"/>
        <v>9.0716650875002029E-3</v>
      </c>
      <c r="U15" s="11">
        <f t="shared" si="3"/>
        <v>2.7080502011022101</v>
      </c>
      <c r="AC15" s="13">
        <f t="shared" si="4"/>
        <v>20.822011983625725</v>
      </c>
      <c r="AD15" s="18">
        <f t="shared" si="5"/>
        <v>1.0445084946745871</v>
      </c>
      <c r="AH15" s="16">
        <f t="shared" si="6"/>
        <v>5.0505050505050504E-2</v>
      </c>
      <c r="AM15">
        <f t="shared" si="7"/>
        <v>19.470108386572846</v>
      </c>
      <c r="AN15" s="17">
        <f t="shared" si="8"/>
        <v>0.10882847660957104</v>
      </c>
    </row>
    <row r="16" spans="1:40" x14ac:dyDescent="0.25">
      <c r="A16" s="1">
        <v>2005</v>
      </c>
      <c r="B16" s="2">
        <v>19.3</v>
      </c>
      <c r="C16">
        <v>16</v>
      </c>
      <c r="G16" s="10">
        <f t="shared" si="0"/>
        <v>2.9601050959108397</v>
      </c>
      <c r="N16" s="4">
        <f t="shared" si="1"/>
        <v>20.267293143872859</v>
      </c>
      <c r="O16" s="4">
        <f t="shared" si="2"/>
        <v>0.93565602618343802</v>
      </c>
      <c r="U16" s="11">
        <f t="shared" si="3"/>
        <v>2.7725887222397811</v>
      </c>
      <c r="AC16" s="13">
        <f t="shared" si="4"/>
        <v>21.014945791459155</v>
      </c>
      <c r="AD16" s="18">
        <f t="shared" si="5"/>
        <v>2.9410390676434655</v>
      </c>
      <c r="AH16" s="16">
        <f t="shared" si="6"/>
        <v>5.181347150259067E-2</v>
      </c>
      <c r="AM16">
        <f t="shared" si="7"/>
        <v>19.815722246471207</v>
      </c>
      <c r="AN16" s="17">
        <f t="shared" si="8"/>
        <v>0.26596943550530772</v>
      </c>
    </row>
    <row r="17" spans="1:40" x14ac:dyDescent="0.25">
      <c r="A17" s="1">
        <v>2006</v>
      </c>
      <c r="B17" s="2">
        <v>19.5</v>
      </c>
      <c r="C17" s="10">
        <v>17</v>
      </c>
      <c r="G17" s="10">
        <f t="shared" si="0"/>
        <v>2.9704144655697009</v>
      </c>
      <c r="N17" s="4">
        <f t="shared" si="1"/>
        <v>20.646298420136279</v>
      </c>
      <c r="O17" s="4">
        <f t="shared" si="2"/>
        <v>1.3140000680069299</v>
      </c>
      <c r="U17" s="11">
        <f t="shared" si="3"/>
        <v>2.8332133440562162</v>
      </c>
      <c r="AC17" s="13">
        <f t="shared" si="4"/>
        <v>21.197807305628988</v>
      </c>
      <c r="AD17" s="18">
        <f t="shared" si="5"/>
        <v>2.8825496470471639</v>
      </c>
      <c r="AH17" s="16">
        <f t="shared" si="6"/>
        <v>5.128205128205128E-2</v>
      </c>
      <c r="AM17">
        <f t="shared" si="7"/>
        <v>20.173827828959908</v>
      </c>
      <c r="AN17" s="17">
        <f t="shared" si="8"/>
        <v>0.45404394308082302</v>
      </c>
    </row>
    <row r="18" spans="1:40" x14ac:dyDescent="0.25">
      <c r="A18" s="1">
        <v>2007</v>
      </c>
      <c r="B18" s="2">
        <v>21</v>
      </c>
      <c r="C18">
        <v>18</v>
      </c>
      <c r="G18" s="10">
        <f t="shared" si="0"/>
        <v>3.044522437723423</v>
      </c>
      <c r="N18" s="4">
        <f>$J$10*$J$11^C18</f>
        <v>21.032391223994814</v>
      </c>
      <c r="O18" s="4">
        <f t="shared" si="2"/>
        <v>1.0491913918822344E-3</v>
      </c>
      <c r="U18" s="11">
        <f t="shared" si="3"/>
        <v>2.8903717578961645</v>
      </c>
      <c r="AC18" s="13">
        <f t="shared" si="4"/>
        <v>21.371670793445837</v>
      </c>
      <c r="AD18" s="18">
        <f t="shared" si="5"/>
        <v>0.13813917870065801</v>
      </c>
      <c r="AH18" s="16">
        <f t="shared" si="6"/>
        <v>4.7619047619047616E-2</v>
      </c>
      <c r="AM18">
        <f t="shared" si="7"/>
        <v>20.545114841674536</v>
      </c>
      <c r="AN18" s="17">
        <f t="shared" si="8"/>
        <v>0.20692050726478231</v>
      </c>
    </row>
    <row r="19" spans="1:40" x14ac:dyDescent="0.25">
      <c r="A19" s="1">
        <v>2008</v>
      </c>
      <c r="B19" s="2">
        <v>24.5</v>
      </c>
      <c r="C19" s="10">
        <v>19</v>
      </c>
      <c r="G19" s="10">
        <f t="shared" si="0"/>
        <v>3.1986731175506815</v>
      </c>
      <c r="N19" s="4">
        <f t="shared" si="1"/>
        <v>21.425704094625509</v>
      </c>
      <c r="O19" s="4">
        <f t="shared" si="2"/>
        <v>9.4512953138023619</v>
      </c>
      <c r="U19" s="11">
        <f t="shared" si="3"/>
        <v>2.9444389791664403</v>
      </c>
      <c r="AC19" s="13">
        <f t="shared" si="4"/>
        <v>21.537443775677822</v>
      </c>
      <c r="AD19" s="18">
        <f t="shared" si="5"/>
        <v>8.7767393822700779</v>
      </c>
      <c r="AH19" s="16">
        <f t="shared" si="6"/>
        <v>4.0816326530612242E-2</v>
      </c>
      <c r="AM19">
        <f t="shared" si="7"/>
        <v>20.930324718842744</v>
      </c>
      <c r="AN19" s="17">
        <f t="shared" si="8"/>
        <v>12.742581612905134</v>
      </c>
    </row>
    <row r="20" spans="1:40" x14ac:dyDescent="0.25">
      <c r="A20" s="1">
        <v>2009</v>
      </c>
      <c r="B20" s="2">
        <v>23.2</v>
      </c>
      <c r="C20">
        <v>20</v>
      </c>
      <c r="G20" s="10">
        <f t="shared" si="0"/>
        <v>3.1441522786722644</v>
      </c>
      <c r="N20" s="4">
        <f t="shared" si="1"/>
        <v>21.826372049733113</v>
      </c>
      <c r="O20" s="4">
        <f t="shared" si="2"/>
        <v>1.8868537457544079</v>
      </c>
      <c r="U20" s="11">
        <f t="shared" si="3"/>
        <v>2.9957322735539909</v>
      </c>
      <c r="AC20" s="13">
        <f t="shared" si="4"/>
        <v>21.695900175601992</v>
      </c>
      <c r="AD20" s="18">
        <f t="shared" si="5"/>
        <v>2.2623162817541176</v>
      </c>
      <c r="AH20" s="16">
        <f t="shared" si="6"/>
        <v>4.3103448275862072E-2</v>
      </c>
      <c r="AM20">
        <f t="shared" si="7"/>
        <v>21.330255563171193</v>
      </c>
      <c r="AN20" s="17">
        <f t="shared" si="8"/>
        <v>3.4959442590522718</v>
      </c>
    </row>
    <row r="21" spans="1:40" x14ac:dyDescent="0.25">
      <c r="A21" s="1">
        <v>2010</v>
      </c>
      <c r="B21" s="2">
        <v>19.100000000000001</v>
      </c>
      <c r="C21" s="10">
        <v>21</v>
      </c>
      <c r="G21" s="10">
        <f t="shared" si="0"/>
        <v>2.9496883350525844</v>
      </c>
      <c r="N21" s="4">
        <f t="shared" si="1"/>
        <v>22.23453263189937</v>
      </c>
      <c r="O21" s="4">
        <f t="shared" si="2"/>
        <v>9.8252948204419823</v>
      </c>
      <c r="U21" s="11">
        <f t="shared" si="3"/>
        <v>3.044522437723423</v>
      </c>
      <c r="AC21" s="13">
        <f t="shared" si="4"/>
        <v>21.847705574468442</v>
      </c>
      <c r="AD21" s="18">
        <f t="shared" si="5"/>
        <v>7.5498859239649434</v>
      </c>
      <c r="AH21" s="16">
        <f t="shared" si="6"/>
        <v>5.235602094240837E-2</v>
      </c>
      <c r="AM21">
        <f t="shared" si="7"/>
        <v>21.745767665338413</v>
      </c>
      <c r="AN21" s="17">
        <f t="shared" si="8"/>
        <v>7.0000865389502671</v>
      </c>
    </row>
    <row r="22" spans="1:40" x14ac:dyDescent="0.25">
      <c r="A22" s="1">
        <v>2011</v>
      </c>
      <c r="B22" s="2">
        <v>22.6</v>
      </c>
      <c r="C22">
        <v>22</v>
      </c>
      <c r="G22" s="10">
        <f t="shared" si="0"/>
        <v>3.1179499062782403</v>
      </c>
      <c r="N22" s="4">
        <f t="shared" si="1"/>
        <v>22.650325955799097</v>
      </c>
      <c r="O22" s="4">
        <f t="shared" si="2"/>
        <v>2.5327018270925464E-3</v>
      </c>
      <c r="U22" s="11">
        <f t="shared" si="3"/>
        <v>3.0910424533583161</v>
      </c>
      <c r="AC22" s="13">
        <f t="shared" si="4"/>
        <v>21.993436734537649</v>
      </c>
      <c r="AD22" s="18">
        <f t="shared" si="5"/>
        <v>0.36791899500835179</v>
      </c>
      <c r="AH22" s="16">
        <f t="shared" si="6"/>
        <v>4.4247787610619468E-2</v>
      </c>
      <c r="AM22">
        <f t="shared" si="7"/>
        <v>22.177789681420606</v>
      </c>
      <c r="AN22" s="17">
        <f t="shared" si="8"/>
        <v>0.17826155311491465</v>
      </c>
    </row>
    <row r="23" spans="1:40" x14ac:dyDescent="0.25">
      <c r="A23" s="1">
        <v>2012</v>
      </c>
      <c r="B23" s="2">
        <v>17.7</v>
      </c>
      <c r="C23" s="10">
        <v>23</v>
      </c>
      <c r="G23" s="10">
        <f t="shared" si="0"/>
        <v>2.8735646395797834</v>
      </c>
      <c r="N23" s="4">
        <f t="shared" si="1"/>
        <v>23.073894756299197</v>
      </c>
      <c r="O23" s="4">
        <f t="shared" si="2"/>
        <v>28.878744851780009</v>
      </c>
      <c r="U23" s="11">
        <f t="shared" si="3"/>
        <v>3.1354942159291497</v>
      </c>
      <c r="AC23" s="13">
        <f t="shared" si="4"/>
        <v>22.133596888941707</v>
      </c>
      <c r="AD23" s="18">
        <f t="shared" si="5"/>
        <v>19.656781373633589</v>
      </c>
      <c r="AH23" s="16">
        <f t="shared" si="6"/>
        <v>5.6497175141242938E-2</v>
      </c>
      <c r="AM23">
        <f t="shared" si="7"/>
        <v>22.627325561602632</v>
      </c>
      <c r="AN23" s="17">
        <f t="shared" si="8"/>
        <v>24.2785371900227</v>
      </c>
    </row>
    <row r="24" spans="1:40" x14ac:dyDescent="0.25">
      <c r="A24" s="1">
        <v>2013</v>
      </c>
      <c r="B24" s="2">
        <v>22.3</v>
      </c>
      <c r="C24">
        <v>24</v>
      </c>
      <c r="G24" s="10">
        <f t="shared" si="0"/>
        <v>3.1045866784660729</v>
      </c>
      <c r="N24" s="4">
        <f t="shared" si="1"/>
        <v>23.505384437457142</v>
      </c>
      <c r="O24" s="4">
        <f t="shared" si="2"/>
        <v>1.4529516420638686</v>
      </c>
      <c r="U24" s="11">
        <f t="shared" si="3"/>
        <v>3.1780538303479458</v>
      </c>
      <c r="AC24" s="13">
        <f t="shared" si="4"/>
        <v>22.26862785810815</v>
      </c>
      <c r="AD24" s="18">
        <f t="shared" si="5"/>
        <v>9.8421128688239764E-4</v>
      </c>
      <c r="AH24" s="16">
        <f t="shared" si="6"/>
        <v>4.4843049327354258E-2</v>
      </c>
      <c r="AM24">
        <f t="shared" si="7"/>
        <v>23.09546233897774</v>
      </c>
      <c r="AN24" s="17">
        <f t="shared" si="8"/>
        <v>0.6327603327319351</v>
      </c>
    </row>
    <row r="25" spans="1:40" x14ac:dyDescent="0.25">
      <c r="A25" s="1">
        <v>2014</v>
      </c>
      <c r="B25" s="2">
        <v>25</v>
      </c>
      <c r="C25" s="10">
        <v>25</v>
      </c>
      <c r="G25" s="10">
        <f t="shared" si="0"/>
        <v>3.2188758248682006</v>
      </c>
      <c r="N25" s="4">
        <f t="shared" si="1"/>
        <v>23.944943122435731</v>
      </c>
      <c r="O25" s="4">
        <f t="shared" si="2"/>
        <v>1.1131450148956645</v>
      </c>
      <c r="U25" s="11">
        <f t="shared" si="3"/>
        <v>3.2188758248682006</v>
      </c>
      <c r="AC25" s="13">
        <f t="shared" si="4"/>
        <v>22.398919754577349</v>
      </c>
      <c r="AD25" s="18">
        <f t="shared" si="5"/>
        <v>6.7656184431279565</v>
      </c>
      <c r="AH25" s="16">
        <f t="shared" si="6"/>
        <v>0.04</v>
      </c>
      <c r="AM25">
        <f t="shared" si="7"/>
        <v>23.583378905628088</v>
      </c>
      <c r="AN25" s="17">
        <f t="shared" si="8"/>
        <v>2.006815325019474</v>
      </c>
    </row>
    <row r="26" spans="1:40" x14ac:dyDescent="0.25">
      <c r="A26" s="1">
        <v>2015</v>
      </c>
      <c r="B26" s="3">
        <v>23.9</v>
      </c>
      <c r="C26">
        <v>26</v>
      </c>
      <c r="G26" s="10">
        <f t="shared" si="0"/>
        <v>3.1738784589374651</v>
      </c>
      <c r="N26" s="4">
        <f t="shared" si="1"/>
        <v>24.392721704351302</v>
      </c>
      <c r="O26" s="4">
        <f t="shared" si="2"/>
        <v>0.24277467793885374</v>
      </c>
      <c r="U26" s="11">
        <f t="shared" si="3"/>
        <v>3.2580965380214821</v>
      </c>
      <c r="AC26" s="13">
        <f t="shared" si="4"/>
        <v>22.524818832330649</v>
      </c>
      <c r="AD26" s="18">
        <f t="shared" si="5"/>
        <v>1.8911232439124368</v>
      </c>
      <c r="AH26" s="16">
        <f t="shared" si="6"/>
        <v>4.1841004184100423E-2</v>
      </c>
      <c r="AM26">
        <f t="shared" si="7"/>
        <v>24.092355925138673</v>
      </c>
      <c r="AN26" s="17">
        <f t="shared" si="8"/>
        <v>3.7000801935955223E-2</v>
      </c>
    </row>
    <row r="27" spans="1:40" x14ac:dyDescent="0.25">
      <c r="A27" s="1">
        <v>2016</v>
      </c>
      <c r="B27" s="9">
        <v>26.8</v>
      </c>
      <c r="C27" s="10">
        <v>27</v>
      </c>
      <c r="G27" s="10">
        <f t="shared" si="0"/>
        <v>3.2884018875168111</v>
      </c>
      <c r="N27" s="4">
        <f t="shared" si="1"/>
        <v>24.848873898072803</v>
      </c>
      <c r="O27" s="4">
        <f t="shared" si="2"/>
        <v>3.8068930656216216</v>
      </c>
      <c r="U27" s="11">
        <f t="shared" si="3"/>
        <v>3.2958368660043291</v>
      </c>
      <c r="AC27" s="13">
        <f t="shared" si="4"/>
        <v>22.646633892278022</v>
      </c>
      <c r="AD27" s="18">
        <f t="shared" si="5"/>
        <v>17.25045002477362</v>
      </c>
      <c r="AH27" s="16">
        <f t="shared" si="6"/>
        <v>3.7313432835820892E-2</v>
      </c>
      <c r="AM27">
        <f t="shared" si="7"/>
        <v>24.623787057017452</v>
      </c>
      <c r="AN27" s="17">
        <f t="shared" si="8"/>
        <v>4.7359027732047654</v>
      </c>
    </row>
    <row r="28" spans="1:40" x14ac:dyDescent="0.25">
      <c r="A28" s="1">
        <v>2017</v>
      </c>
      <c r="B28" s="9">
        <v>31.2</v>
      </c>
      <c r="C28">
        <v>28</v>
      </c>
      <c r="G28" s="10">
        <f t="shared" si="0"/>
        <v>3.4404180948154366</v>
      </c>
      <c r="N28" s="4">
        <f t="shared" si="1"/>
        <v>25.313556292989521</v>
      </c>
      <c r="O28" s="4">
        <f t="shared" si="2"/>
        <v>34.650219515803265</v>
      </c>
      <c r="U28" s="11">
        <f t="shared" si="3"/>
        <v>3.3322045101752038</v>
      </c>
      <c r="AC28" s="13">
        <f t="shared" si="4"/>
        <v>22.764641552524566</v>
      </c>
      <c r="AD28" s="18">
        <f t="shared" si="5"/>
        <v>71.155272137395158</v>
      </c>
      <c r="AH28" s="16">
        <f t="shared" si="6"/>
        <v>3.2051282051282055E-2</v>
      </c>
      <c r="AM28">
        <f t="shared" si="7"/>
        <v>25.179191700157613</v>
      </c>
      <c r="AN28" s="17">
        <f t="shared" si="8"/>
        <v>36.250132583450963</v>
      </c>
    </row>
    <row r="29" spans="1:40" x14ac:dyDescent="0.25">
      <c r="A29" s="1">
        <v>2018</v>
      </c>
      <c r="B29" s="8">
        <v>27.2</v>
      </c>
      <c r="C29" s="10">
        <v>29</v>
      </c>
      <c r="G29" s="10">
        <f t="shared" si="0"/>
        <v>3.3032169733019514</v>
      </c>
      <c r="N29" s="4">
        <f t="shared" si="1"/>
        <v>25.786928406765586</v>
      </c>
      <c r="O29" s="4">
        <f t="shared" si="2"/>
        <v>1.9967713276060426</v>
      </c>
      <c r="U29" s="11">
        <f t="shared" si="3"/>
        <v>3.3672958299864741</v>
      </c>
      <c r="AC29" s="13">
        <f t="shared" si="4"/>
        <v>22.87909061751574</v>
      </c>
      <c r="AD29" s="18">
        <f t="shared" si="5"/>
        <v>18.670257891640507</v>
      </c>
      <c r="AH29" s="16">
        <f t="shared" si="6"/>
        <v>3.6764705882352942E-2</v>
      </c>
      <c r="AM29">
        <f t="shared" si="7"/>
        <v>25.760229500717106</v>
      </c>
      <c r="AN29" s="17">
        <f t="shared" si="8"/>
        <v>2.0729390906053125</v>
      </c>
    </row>
    <row r="30" spans="1:40" x14ac:dyDescent="0.25">
      <c r="A30" s="1">
        <v>2019</v>
      </c>
      <c r="B30" s="8">
        <v>27</v>
      </c>
      <c r="C30">
        <v>30</v>
      </c>
      <c r="G30" s="10">
        <f t="shared" si="0"/>
        <v>3.2958368660043291</v>
      </c>
      <c r="N30" s="4">
        <f t="shared" si="1"/>
        <v>26.269152740099699</v>
      </c>
      <c r="O30" s="4">
        <f t="shared" si="2"/>
        <v>0.53413771730377824</v>
      </c>
      <c r="U30" s="11">
        <f t="shared" si="3"/>
        <v>3.4011973816621555</v>
      </c>
      <c r="AC30" s="13">
        <f t="shared" si="4"/>
        <v>22.990205725560322</v>
      </c>
      <c r="AD30" s="18">
        <f t="shared" si="5"/>
        <v>16.078450123329219</v>
      </c>
      <c r="AH30" s="16">
        <f t="shared" si="6"/>
        <v>3.7037037037037035E-2</v>
      </c>
      <c r="AM30">
        <f t="shared" si="7"/>
        <v>26.368716916158824</v>
      </c>
      <c r="AN30" s="17">
        <f t="shared" si="8"/>
        <v>0.39851833194402475</v>
      </c>
    </row>
    <row r="31" spans="1:40" x14ac:dyDescent="0.25">
      <c r="A31" s="1">
        <v>2020</v>
      </c>
      <c r="B31" s="8">
        <v>29.8</v>
      </c>
      <c r="C31" s="10">
        <v>31</v>
      </c>
      <c r="G31" s="10">
        <f t="shared" si="0"/>
        <v>3.3945083935113587</v>
      </c>
      <c r="N31" s="4">
        <f>$J$10*$J$11^C31</f>
        <v>26.760394832508936</v>
      </c>
      <c r="O31" s="4">
        <f t="shared" si="2"/>
        <v>9.2391995742383823</v>
      </c>
      <c r="U31" s="11">
        <f t="shared" si="3"/>
        <v>3.4339872044851463</v>
      </c>
      <c r="AC31" s="13">
        <f>$Z$8*C31^$Z$3</f>
        <v>23.098190413742788</v>
      </c>
      <c r="AD31" s="18">
        <f t="shared" si="5"/>
        <v>44.914251730449067</v>
      </c>
      <c r="AH31" s="16">
        <f t="shared" si="6"/>
        <v>3.3557046979865772E-2</v>
      </c>
      <c r="AM31">
        <f>1/($AK$3*C31+$AK$7)</f>
        <v>27.006646183659594</v>
      </c>
      <c r="AN31" s="17">
        <f t="shared" si="8"/>
        <v>7.8028255432635136</v>
      </c>
    </row>
    <row r="32" spans="1:40" x14ac:dyDescent="0.25">
      <c r="B32" s="6"/>
      <c r="AD32" s="17"/>
      <c r="AN32" s="17"/>
    </row>
    <row r="33" spans="1:40" x14ac:dyDescent="0.25">
      <c r="O33" s="4">
        <f>AVERAGE(O1:O31)</f>
        <v>6.8591463405098292</v>
      </c>
      <c r="AD33" s="17">
        <f>AVERAGE(AD1:AD31)</f>
        <v>12.755545484777759</v>
      </c>
      <c r="AN33" s="17">
        <f>AVERAGE(AN1:AN31)</f>
        <v>6.4937148986193893</v>
      </c>
    </row>
    <row r="39" spans="1:40" x14ac:dyDescent="0.25">
      <c r="A39" s="14"/>
      <c r="B39" s="14"/>
      <c r="K39" s="14"/>
      <c r="Q39" s="14"/>
      <c r="X39" s="14"/>
      <c r="Y39" s="14"/>
      <c r="AE39" s="14"/>
      <c r="AF39" s="14"/>
    </row>
    <row r="40" spans="1:40" x14ac:dyDescent="0.25">
      <c r="A40" s="14"/>
      <c r="Q40" s="14"/>
      <c r="X40" s="14"/>
      <c r="AE40" s="14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1:19" x14ac:dyDescent="0.25">
      <c r="B81" s="15"/>
    </row>
    <row r="83" spans="1:19" x14ac:dyDescent="0.25">
      <c r="B83" s="15"/>
    </row>
    <row r="86" spans="1:19" x14ac:dyDescent="0.25">
      <c r="A86" s="14"/>
      <c r="B86" s="14"/>
    </row>
    <row r="87" spans="1:19" x14ac:dyDescent="0.25">
      <c r="A87" s="14"/>
    </row>
    <row r="92" spans="1:19" x14ac:dyDescent="0.25">
      <c r="G92" s="14"/>
      <c r="M92" s="14"/>
      <c r="S92" s="14"/>
    </row>
    <row r="101" spans="1:1" x14ac:dyDescent="0.25">
      <c r="A101" s="14">
        <f>A86*A96-B86*G96+C86*M96-D86*S96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Семин</dc:creator>
  <cp:lastModifiedBy>Владислав Семин</cp:lastModifiedBy>
  <dcterms:created xsi:type="dcterms:W3CDTF">2023-03-12T18:40:59Z</dcterms:created>
  <dcterms:modified xsi:type="dcterms:W3CDTF">2023-03-14T17:06:01Z</dcterms:modified>
</cp:coreProperties>
</file>